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vakalinina\Desktop\Рабочий стол Влады\ВОР Автозаводская\ГП\"/>
    </mc:Choice>
  </mc:AlternateContent>
  <bookViews>
    <workbookView xWindow="0" yWindow="0" windowWidth="2160" windowHeight="0" tabRatio="500"/>
  </bookViews>
  <sheets>
    <sheet name="Подпорные стены" sheetId="21" r:id="rId1"/>
  </sheets>
  <definedNames>
    <definedName name="_xlnm.Print_Titles" localSheetId="0">'Подпорные стены'!$16:$16</definedName>
    <definedName name="_xlnm.Print_Area" localSheetId="0">'Подпорные стены'!$A$1:$L$263</definedName>
  </definedNames>
  <calcPr calcId="162913" iterate="1" fullPrecision="0"/>
</workbook>
</file>

<file path=xl/calcChain.xml><?xml version="1.0" encoding="utf-8"?>
<calcChain xmlns="http://schemas.openxmlformats.org/spreadsheetml/2006/main">
  <c r="E155" i="21" l="1"/>
  <c r="H205" i="21" l="1"/>
  <c r="H204" i="21"/>
  <c r="H203" i="21"/>
  <c r="H202" i="21"/>
  <c r="H201" i="21"/>
  <c r="H200" i="21"/>
  <c r="K200" i="21" s="1"/>
  <c r="H198" i="21"/>
  <c r="J197" i="21"/>
  <c r="I197" i="21"/>
  <c r="H197" i="21"/>
  <c r="K197" i="21" s="1"/>
  <c r="J196" i="21"/>
  <c r="I196" i="21"/>
  <c r="H196" i="21"/>
  <c r="K196" i="21" s="1"/>
  <c r="H194" i="21"/>
  <c r="H193" i="21"/>
  <c r="H192" i="21"/>
  <c r="H191" i="21"/>
  <c r="H190" i="21"/>
  <c r="H189" i="21"/>
  <c r="H187" i="21"/>
  <c r="J186" i="21"/>
  <c r="I186" i="21"/>
  <c r="H186" i="21"/>
  <c r="K186" i="21" s="1"/>
  <c r="J185" i="21"/>
  <c r="I185" i="21"/>
  <c r="H185" i="21"/>
  <c r="K185" i="21" s="1"/>
  <c r="J183" i="21"/>
  <c r="I183" i="21"/>
  <c r="H183" i="21"/>
  <c r="K183" i="21" s="1"/>
  <c r="H182" i="21"/>
  <c r="H181" i="21"/>
  <c r="H180" i="21"/>
  <c r="H179" i="21"/>
  <c r="J177" i="21"/>
  <c r="I177" i="21"/>
  <c r="H177" i="21"/>
  <c r="K177" i="21" s="1"/>
  <c r="J176" i="21"/>
  <c r="I176" i="21"/>
  <c r="H176" i="21"/>
  <c r="K176" i="21" s="1"/>
  <c r="J175" i="21"/>
  <c r="I175" i="21"/>
  <c r="H175" i="21"/>
  <c r="K175" i="21" s="1"/>
  <c r="H174" i="21"/>
  <c r="H173" i="21"/>
  <c r="H172" i="21"/>
  <c r="H170" i="21"/>
  <c r="J169" i="21"/>
  <c r="I169" i="21"/>
  <c r="H169" i="21"/>
  <c r="H168" i="21"/>
  <c r="J167" i="21"/>
  <c r="I167" i="21"/>
  <c r="H167" i="21"/>
  <c r="J166" i="21"/>
  <c r="I166" i="21"/>
  <c r="H166" i="21"/>
  <c r="K166" i="21" s="1"/>
  <c r="E205" i="21"/>
  <c r="I205" i="21" s="1"/>
  <c r="E204" i="21"/>
  <c r="J204" i="21" s="1"/>
  <c r="E203" i="21"/>
  <c r="J203" i="21" s="1"/>
  <c r="E202" i="21"/>
  <c r="J202" i="21" s="1"/>
  <c r="E201" i="21"/>
  <c r="J201" i="21" s="1"/>
  <c r="E200" i="21"/>
  <c r="I200" i="21" s="1"/>
  <c r="E198" i="21"/>
  <c r="J198" i="21" s="1"/>
  <c r="E171" i="21"/>
  <c r="E173" i="21" s="1"/>
  <c r="J173" i="21" s="1"/>
  <c r="E194" i="21"/>
  <c r="E193" i="21"/>
  <c r="J193" i="21" s="1"/>
  <c r="E192" i="21"/>
  <c r="I192" i="21" s="1"/>
  <c r="E190" i="21"/>
  <c r="E191" i="21" s="1"/>
  <c r="J191" i="21" s="1"/>
  <c r="E189" i="21"/>
  <c r="I189" i="21" s="1"/>
  <c r="E187" i="21"/>
  <c r="J187" i="21" s="1"/>
  <c r="E182" i="21"/>
  <c r="J182" i="21" s="1"/>
  <c r="E181" i="21"/>
  <c r="J181" i="21" s="1"/>
  <c r="E180" i="21"/>
  <c r="J180" i="21" s="1"/>
  <c r="E179" i="21"/>
  <c r="J179" i="21" s="1"/>
  <c r="E170" i="21"/>
  <c r="E165" i="21" s="1"/>
  <c r="E169" i="21"/>
  <c r="E168" i="21"/>
  <c r="J168" i="21" s="1"/>
  <c r="E167" i="21"/>
  <c r="J145" i="21"/>
  <c r="I145" i="21"/>
  <c r="H145" i="21"/>
  <c r="K145" i="21" s="1"/>
  <c r="J144" i="21"/>
  <c r="I144" i="21"/>
  <c r="H144" i="21"/>
  <c r="K144" i="21" s="1"/>
  <c r="J143" i="21"/>
  <c r="I143" i="21"/>
  <c r="H143" i="21"/>
  <c r="K143" i="21" s="1"/>
  <c r="J142" i="21"/>
  <c r="I142" i="21"/>
  <c r="H142" i="21"/>
  <c r="K142" i="21" s="1"/>
  <c r="J141" i="21"/>
  <c r="I141" i="21"/>
  <c r="H141" i="21"/>
  <c r="K141" i="21" s="1"/>
  <c r="J140" i="21"/>
  <c r="I140" i="21"/>
  <c r="H140" i="21"/>
  <c r="K140" i="21" s="1"/>
  <c r="J139" i="21"/>
  <c r="I139" i="21"/>
  <c r="H139" i="21"/>
  <c r="K139" i="21" s="1"/>
  <c r="J138" i="21"/>
  <c r="I138" i="21"/>
  <c r="H138" i="21"/>
  <c r="K138" i="21" s="1"/>
  <c r="J137" i="21"/>
  <c r="I137" i="21"/>
  <c r="H137" i="21"/>
  <c r="K137" i="21" s="1"/>
  <c r="J136" i="21"/>
  <c r="I136" i="21"/>
  <c r="H136" i="21"/>
  <c r="K136" i="21" s="1"/>
  <c r="J135" i="21"/>
  <c r="I135" i="21"/>
  <c r="H135" i="21"/>
  <c r="K135" i="21" s="1"/>
  <c r="J134" i="21"/>
  <c r="I134" i="21"/>
  <c r="H134" i="21"/>
  <c r="K134" i="21" s="1"/>
  <c r="J132" i="21"/>
  <c r="I132" i="21"/>
  <c r="H132" i="21"/>
  <c r="K132" i="21" s="1"/>
  <c r="J131" i="21"/>
  <c r="I131" i="21"/>
  <c r="H131" i="21"/>
  <c r="K131" i="21" s="1"/>
  <c r="J130" i="21"/>
  <c r="I130" i="21"/>
  <c r="H130" i="21"/>
  <c r="K130" i="21" s="1"/>
  <c r="J129" i="21"/>
  <c r="I129" i="21"/>
  <c r="H129" i="21"/>
  <c r="K129" i="21" s="1"/>
  <c r="J128" i="21"/>
  <c r="I128" i="21"/>
  <c r="H128" i="21"/>
  <c r="K128" i="21" s="1"/>
  <c r="J127" i="21"/>
  <c r="I127" i="21"/>
  <c r="H127" i="21"/>
  <c r="K127" i="21" s="1"/>
  <c r="J126" i="21"/>
  <c r="I126" i="21"/>
  <c r="H126" i="21"/>
  <c r="K126" i="21" s="1"/>
  <c r="J125" i="21"/>
  <c r="I125" i="21"/>
  <c r="H125" i="21"/>
  <c r="K125" i="21" s="1"/>
  <c r="J124" i="21"/>
  <c r="I124" i="21"/>
  <c r="H124" i="21"/>
  <c r="K124" i="21" s="1"/>
  <c r="H123" i="21"/>
  <c r="H122" i="21"/>
  <c r="J121" i="21"/>
  <c r="I121" i="21"/>
  <c r="H121" i="21"/>
  <c r="K121" i="21" s="1"/>
  <c r="J119" i="21"/>
  <c r="I119" i="21"/>
  <c r="H119" i="21"/>
  <c r="K119" i="21" s="1"/>
  <c r="J118" i="21"/>
  <c r="I118" i="21"/>
  <c r="H118" i="21"/>
  <c r="K118" i="21" s="1"/>
  <c r="J117" i="21"/>
  <c r="I117" i="21"/>
  <c r="H117" i="21"/>
  <c r="K117" i="21" s="1"/>
  <c r="J116" i="21"/>
  <c r="I116" i="21"/>
  <c r="H116" i="21"/>
  <c r="K116" i="21" s="1"/>
  <c r="J115" i="21"/>
  <c r="I115" i="21"/>
  <c r="H115" i="21"/>
  <c r="K115" i="21" s="1"/>
  <c r="H113" i="21"/>
  <c r="H112" i="21"/>
  <c r="H111" i="21"/>
  <c r="H110" i="21"/>
  <c r="H109" i="21"/>
  <c r="J107" i="21"/>
  <c r="I107" i="21"/>
  <c r="H107" i="21"/>
  <c r="K107" i="21" s="1"/>
  <c r="J106" i="21"/>
  <c r="I106" i="21"/>
  <c r="H106" i="21"/>
  <c r="K106" i="21" s="1"/>
  <c r="J105" i="21"/>
  <c r="I105" i="21"/>
  <c r="H105" i="21"/>
  <c r="K105" i="21" s="1"/>
  <c r="J104" i="21"/>
  <c r="I104" i="21"/>
  <c r="H104" i="21"/>
  <c r="K104" i="21" s="1"/>
  <c r="J103" i="21"/>
  <c r="I103" i="21"/>
  <c r="H103" i="21"/>
  <c r="K103" i="21" s="1"/>
  <c r="H100" i="21"/>
  <c r="J99" i="21"/>
  <c r="I99" i="21"/>
  <c r="H99" i="21"/>
  <c r="K99" i="21" s="1"/>
  <c r="J98" i="21"/>
  <c r="I98" i="21"/>
  <c r="H98" i="21"/>
  <c r="K98" i="21" s="1"/>
  <c r="J97" i="21"/>
  <c r="I97" i="21"/>
  <c r="H97" i="21"/>
  <c r="K97" i="21" s="1"/>
  <c r="J96" i="21"/>
  <c r="I96" i="21"/>
  <c r="H96" i="21"/>
  <c r="K96" i="21" s="1"/>
  <c r="J95" i="21"/>
  <c r="I95" i="21"/>
  <c r="H95" i="21"/>
  <c r="K95" i="21" s="1"/>
  <c r="J94" i="21"/>
  <c r="I94" i="21"/>
  <c r="H94" i="21"/>
  <c r="K94" i="21" s="1"/>
  <c r="J93" i="21"/>
  <c r="I93" i="21"/>
  <c r="H93" i="21"/>
  <c r="K93" i="21" s="1"/>
  <c r="J92" i="21"/>
  <c r="I92" i="21"/>
  <c r="H92" i="21"/>
  <c r="K92" i="21" s="1"/>
  <c r="J91" i="21"/>
  <c r="I91" i="21"/>
  <c r="H91" i="21"/>
  <c r="K91" i="21" s="1"/>
  <c r="J90" i="21"/>
  <c r="I90" i="21"/>
  <c r="H90" i="21"/>
  <c r="K90" i="21" s="1"/>
  <c r="J89" i="21"/>
  <c r="I89" i="21"/>
  <c r="H89" i="21"/>
  <c r="K89" i="21" s="1"/>
  <c r="J88" i="21"/>
  <c r="I88" i="21"/>
  <c r="H88" i="21"/>
  <c r="K88" i="21" s="1"/>
  <c r="J87" i="21"/>
  <c r="I87" i="21"/>
  <c r="H87" i="21"/>
  <c r="K87" i="21" s="1"/>
  <c r="J86" i="21"/>
  <c r="I86" i="21"/>
  <c r="H86" i="21"/>
  <c r="K86" i="21" s="1"/>
  <c r="J85" i="21"/>
  <c r="I85" i="21"/>
  <c r="H85" i="21"/>
  <c r="K85" i="21" s="1"/>
  <c r="J84" i="21"/>
  <c r="I84" i="21"/>
  <c r="H84" i="21"/>
  <c r="K84" i="21" s="1"/>
  <c r="H82" i="21"/>
  <c r="H81" i="21"/>
  <c r="H80" i="21"/>
  <c r="H79" i="21"/>
  <c r="H78" i="21"/>
  <c r="E123" i="21"/>
  <c r="J123" i="21" s="1"/>
  <c r="E122" i="21"/>
  <c r="I122" i="21" s="1"/>
  <c r="E113" i="21"/>
  <c r="J113" i="21" s="1"/>
  <c r="E112" i="21"/>
  <c r="J112" i="21" s="1"/>
  <c r="E111" i="21"/>
  <c r="J111" i="21" s="1"/>
  <c r="E110" i="21"/>
  <c r="J110" i="21" s="1"/>
  <c r="E109" i="21"/>
  <c r="J109" i="21" s="1"/>
  <c r="E100" i="21"/>
  <c r="J100" i="21" s="1"/>
  <c r="E82" i="21"/>
  <c r="J82" i="21" s="1"/>
  <c r="E81" i="21"/>
  <c r="J81" i="21" s="1"/>
  <c r="E80" i="21"/>
  <c r="J80" i="21" s="1"/>
  <c r="E79" i="21"/>
  <c r="J79" i="21" s="1"/>
  <c r="E78" i="21"/>
  <c r="J78" i="21" s="1"/>
  <c r="K189" i="21" l="1"/>
  <c r="K192" i="21"/>
  <c r="K167" i="21"/>
  <c r="J195" i="21"/>
  <c r="K201" i="21"/>
  <c r="K203" i="21"/>
  <c r="J200" i="21"/>
  <c r="K190" i="21"/>
  <c r="I203" i="21"/>
  <c r="I201" i="21"/>
  <c r="I199" i="21" s="1"/>
  <c r="J189" i="21"/>
  <c r="I190" i="21"/>
  <c r="I188" i="21" s="1"/>
  <c r="J190" i="21"/>
  <c r="J184" i="21"/>
  <c r="K170" i="21"/>
  <c r="K182" i="21"/>
  <c r="J192" i="21"/>
  <c r="K204" i="21"/>
  <c r="K194" i="21"/>
  <c r="I170" i="21"/>
  <c r="K193" i="21"/>
  <c r="I204" i="21"/>
  <c r="I181" i="21"/>
  <c r="J170" i="21"/>
  <c r="J165" i="21" s="1"/>
  <c r="I193" i="21"/>
  <c r="K205" i="21"/>
  <c r="J178" i="21"/>
  <c r="I182" i="21"/>
  <c r="K198" i="21"/>
  <c r="K195" i="21" s="1"/>
  <c r="K168" i="21"/>
  <c r="K191" i="21"/>
  <c r="I198" i="21"/>
  <c r="I195" i="21" s="1"/>
  <c r="J205" i="21"/>
  <c r="I168" i="21"/>
  <c r="I191" i="21"/>
  <c r="K169" i="21"/>
  <c r="K179" i="21"/>
  <c r="I179" i="21"/>
  <c r="K202" i="21"/>
  <c r="K187" i="21"/>
  <c r="K184" i="21" s="1"/>
  <c r="I194" i="21"/>
  <c r="I202" i="21"/>
  <c r="K180" i="21"/>
  <c r="I187" i="21"/>
  <c r="I184" i="21" s="1"/>
  <c r="J194" i="21"/>
  <c r="K173" i="21"/>
  <c r="I180" i="21"/>
  <c r="I173" i="21"/>
  <c r="K181" i="21"/>
  <c r="E172" i="21"/>
  <c r="E174" i="21"/>
  <c r="I80" i="21"/>
  <c r="J102" i="21"/>
  <c r="K102" i="21"/>
  <c r="I102" i="21"/>
  <c r="I114" i="21"/>
  <c r="I111" i="21"/>
  <c r="K112" i="21"/>
  <c r="K122" i="21"/>
  <c r="J114" i="21"/>
  <c r="J77" i="21"/>
  <c r="K114" i="21"/>
  <c r="K111" i="21"/>
  <c r="K80" i="21"/>
  <c r="J83" i="21"/>
  <c r="K133" i="21"/>
  <c r="I133" i="21"/>
  <c r="J133" i="21"/>
  <c r="J108" i="21"/>
  <c r="I110" i="21"/>
  <c r="I112" i="21"/>
  <c r="K123" i="21"/>
  <c r="I81" i="21"/>
  <c r="I82" i="21"/>
  <c r="K82" i="21"/>
  <c r="K113" i="21"/>
  <c r="K81" i="21"/>
  <c r="I113" i="21"/>
  <c r="J122" i="21"/>
  <c r="J120" i="21" s="1"/>
  <c r="K78" i="21"/>
  <c r="I78" i="21"/>
  <c r="I123" i="21"/>
  <c r="I120" i="21" s="1"/>
  <c r="K79" i="21"/>
  <c r="K109" i="21"/>
  <c r="I79" i="21"/>
  <c r="K100" i="21"/>
  <c r="K83" i="21" s="1"/>
  <c r="I109" i="21"/>
  <c r="I100" i="21"/>
  <c r="I83" i="21" s="1"/>
  <c r="K110" i="21"/>
  <c r="K199" i="21" l="1"/>
  <c r="J199" i="21"/>
  <c r="J188" i="21"/>
  <c r="K188" i="21"/>
  <c r="I165" i="21"/>
  <c r="K165" i="21"/>
  <c r="J174" i="21"/>
  <c r="I174" i="21"/>
  <c r="J172" i="21"/>
  <c r="J171" i="21" s="1"/>
  <c r="I172" i="21"/>
  <c r="I171" i="21" s="1"/>
  <c r="K174" i="21"/>
  <c r="I178" i="21"/>
  <c r="K172" i="21"/>
  <c r="K171" i="21" s="1"/>
  <c r="K178" i="21"/>
  <c r="K120" i="21"/>
  <c r="K108" i="21"/>
  <c r="I77" i="21"/>
  <c r="J101" i="21"/>
  <c r="I108" i="21"/>
  <c r="I101" i="21" s="1"/>
  <c r="K77" i="21"/>
  <c r="E159" i="21"/>
  <c r="E158" i="21"/>
  <c r="E156" i="21"/>
  <c r="E153" i="21"/>
  <c r="E150" i="21"/>
  <c r="K101" i="21" l="1"/>
  <c r="J210" i="21" l="1"/>
  <c r="I210" i="21"/>
  <c r="H210" i="21"/>
  <c r="K210" i="21" s="1"/>
  <c r="J209" i="21"/>
  <c r="J208" i="21" s="1"/>
  <c r="I209" i="21"/>
  <c r="I208" i="21" s="1"/>
  <c r="H209" i="21"/>
  <c r="K209" i="21" s="1"/>
  <c r="K208" i="21" s="1"/>
  <c r="J66" i="21" l="1"/>
  <c r="I66" i="21"/>
  <c r="H66" i="21"/>
  <c r="K66" i="21" s="1"/>
  <c r="J207" i="21" l="1"/>
  <c r="J206" i="21" s="1"/>
  <c r="J164" i="21" s="1"/>
  <c r="J163" i="21" s="1"/>
  <c r="I207" i="21"/>
  <c r="I206" i="21" s="1"/>
  <c r="I164" i="21" s="1"/>
  <c r="I163" i="21" s="1"/>
  <c r="H207" i="21"/>
  <c r="K207" i="21" s="1"/>
  <c r="K206" i="21" s="1"/>
  <c r="K164" i="21" s="1"/>
  <c r="K163" i="21" s="1"/>
  <c r="J162" i="21" l="1"/>
  <c r="I162" i="21"/>
  <c r="H162" i="21"/>
  <c r="K162" i="21" s="1"/>
  <c r="J161" i="21"/>
  <c r="I161" i="21"/>
  <c r="H161" i="21"/>
  <c r="K161" i="21" s="1"/>
  <c r="J159" i="21"/>
  <c r="I159" i="21"/>
  <c r="H159" i="21"/>
  <c r="K159" i="21" s="1"/>
  <c r="J158" i="21"/>
  <c r="I158" i="21"/>
  <c r="H158" i="21"/>
  <c r="K158" i="21" s="1"/>
  <c r="J156" i="21"/>
  <c r="I156" i="21"/>
  <c r="H156" i="21"/>
  <c r="K156" i="21" s="1"/>
  <c r="H155" i="21"/>
  <c r="J153" i="21"/>
  <c r="I153" i="21"/>
  <c r="H153" i="21"/>
  <c r="K153" i="21" s="1"/>
  <c r="H152" i="21"/>
  <c r="J150" i="21"/>
  <c r="I150" i="21"/>
  <c r="H150" i="21"/>
  <c r="K150" i="21" s="1"/>
  <c r="H149" i="21"/>
  <c r="J76" i="21"/>
  <c r="I76" i="21"/>
  <c r="H76" i="21"/>
  <c r="K76" i="21" s="1"/>
  <c r="J75" i="21"/>
  <c r="I75" i="21"/>
  <c r="H75" i="21"/>
  <c r="K75" i="21" s="1"/>
  <c r="J74" i="21"/>
  <c r="I74" i="21"/>
  <c r="H74" i="21"/>
  <c r="K74" i="21" s="1"/>
  <c r="J73" i="21"/>
  <c r="I73" i="21"/>
  <c r="H73" i="21"/>
  <c r="K73" i="21" s="1"/>
  <c r="J72" i="21"/>
  <c r="I72" i="21"/>
  <c r="H72" i="21"/>
  <c r="K72" i="21" s="1"/>
  <c r="J155" i="21"/>
  <c r="E152" i="21"/>
  <c r="I152" i="21" s="1"/>
  <c r="E149" i="21"/>
  <c r="J149" i="21" s="1"/>
  <c r="I71" i="21" l="1"/>
  <c r="I70" i="21" s="1"/>
  <c r="I69" i="21" s="1"/>
  <c r="K71" i="21"/>
  <c r="K70" i="21" s="1"/>
  <c r="K69" i="21" s="1"/>
  <c r="J71" i="21"/>
  <c r="J70" i="21" s="1"/>
  <c r="J69" i="21" s="1"/>
  <c r="J152" i="21"/>
  <c r="K149" i="21"/>
  <c r="I149" i="21"/>
  <c r="K155" i="21"/>
  <c r="I155" i="21"/>
  <c r="K152" i="21"/>
  <c r="J147" i="21" l="1"/>
  <c r="J146" i="21" s="1"/>
  <c r="K147" i="21"/>
  <c r="K146" i="21" s="1"/>
  <c r="I147" i="21"/>
  <c r="I146" i="21" s="1"/>
  <c r="J68" i="21" l="1"/>
  <c r="I68" i="21"/>
  <c r="H68" i="21"/>
  <c r="K68" i="21" s="1"/>
  <c r="J67" i="21"/>
  <c r="I67" i="21"/>
  <c r="H67" i="21"/>
  <c r="K67" i="21" s="1"/>
  <c r="J65" i="21"/>
  <c r="I65" i="21"/>
  <c r="H65" i="21"/>
  <c r="K65" i="21" s="1"/>
  <c r="J64" i="21"/>
  <c r="I64" i="21"/>
  <c r="H64" i="21"/>
  <c r="K64" i="21" s="1"/>
  <c r="J63" i="21"/>
  <c r="I63" i="21"/>
  <c r="H63" i="21"/>
  <c r="K63" i="21" s="1"/>
  <c r="J62" i="21"/>
  <c r="I62" i="21"/>
  <c r="H62" i="21"/>
  <c r="K62" i="21" s="1"/>
  <c r="J61" i="21"/>
  <c r="I61" i="21"/>
  <c r="H61" i="21"/>
  <c r="K61" i="21" s="1"/>
  <c r="J60" i="21"/>
  <c r="I60" i="21"/>
  <c r="H60" i="21"/>
  <c r="K60" i="21" s="1"/>
  <c r="J59" i="21"/>
  <c r="I59" i="21"/>
  <c r="H59" i="21"/>
  <c r="K59" i="21" s="1"/>
  <c r="J58" i="21"/>
  <c r="I58" i="21"/>
  <c r="H58" i="21"/>
  <c r="K58" i="21" s="1"/>
  <c r="J57" i="21"/>
  <c r="I57" i="21"/>
  <c r="H57" i="21"/>
  <c r="K57" i="21" s="1"/>
  <c r="J56" i="21"/>
  <c r="I56" i="21"/>
  <c r="H56" i="21"/>
  <c r="K56" i="21" s="1"/>
  <c r="J55" i="21"/>
  <c r="I55" i="21"/>
  <c r="H55" i="21"/>
  <c r="K55" i="21" s="1"/>
  <c r="J54" i="21"/>
  <c r="I54" i="21"/>
  <c r="H54" i="21"/>
  <c r="K54" i="21" s="1"/>
  <c r="J53" i="21"/>
  <c r="I53" i="21"/>
  <c r="H53" i="21"/>
  <c r="K53" i="21" s="1"/>
  <c r="J52" i="21"/>
  <c r="I52" i="21"/>
  <c r="H52" i="21"/>
  <c r="K52" i="21" s="1"/>
  <c r="J50" i="21"/>
  <c r="I50" i="21"/>
  <c r="H50" i="21"/>
  <c r="K50" i="21" s="1"/>
  <c r="J49" i="21"/>
  <c r="I49" i="21"/>
  <c r="H49" i="21"/>
  <c r="K49" i="21" s="1"/>
  <c r="J48" i="21"/>
  <c r="I48" i="21"/>
  <c r="H48" i="21"/>
  <c r="K48" i="21" s="1"/>
  <c r="J47" i="21"/>
  <c r="I47" i="21"/>
  <c r="H47" i="21"/>
  <c r="K47" i="21" s="1"/>
  <c r="J46" i="21"/>
  <c r="I46" i="21"/>
  <c r="H46" i="21"/>
  <c r="K46" i="21" s="1"/>
  <c r="J45" i="21"/>
  <c r="I45" i="21"/>
  <c r="H45" i="21"/>
  <c r="K45" i="21" s="1"/>
  <c r="J44" i="21"/>
  <c r="I44" i="21"/>
  <c r="H44" i="21"/>
  <c r="K44" i="21" s="1"/>
  <c r="J43" i="21"/>
  <c r="I43" i="21"/>
  <c r="H43" i="21"/>
  <c r="K43" i="21" s="1"/>
  <c r="J42" i="21"/>
  <c r="I42" i="21"/>
  <c r="H42" i="21"/>
  <c r="K42" i="21" s="1"/>
  <c r="J41" i="21"/>
  <c r="I41" i="21"/>
  <c r="H41" i="21"/>
  <c r="K41" i="21" s="1"/>
  <c r="J40" i="21"/>
  <c r="I40" i="21"/>
  <c r="H40" i="21"/>
  <c r="K40" i="21" s="1"/>
  <c r="J39" i="21"/>
  <c r="I39" i="21"/>
  <c r="H39" i="21"/>
  <c r="K39" i="21" s="1"/>
  <c r="J38" i="21"/>
  <c r="I38" i="21"/>
  <c r="H38" i="21"/>
  <c r="K38" i="21" s="1"/>
  <c r="J37" i="21"/>
  <c r="I37" i="21"/>
  <c r="H37" i="21"/>
  <c r="K37" i="21" s="1"/>
  <c r="J36" i="21"/>
  <c r="I36" i="21"/>
  <c r="H36" i="21"/>
  <c r="K36" i="21" s="1"/>
  <c r="J35" i="21"/>
  <c r="I35" i="21"/>
  <c r="H35" i="21"/>
  <c r="K35" i="21" s="1"/>
  <c r="J34" i="21"/>
  <c r="I34" i="21"/>
  <c r="H34" i="21"/>
  <c r="K34" i="21" s="1"/>
  <c r="J33" i="21"/>
  <c r="I33" i="21"/>
  <c r="H33" i="21"/>
  <c r="K33" i="21" s="1"/>
  <c r="J32" i="21"/>
  <c r="I32" i="21"/>
  <c r="H32" i="21"/>
  <c r="K32" i="21" s="1"/>
  <c r="J31" i="21"/>
  <c r="I31" i="21"/>
  <c r="H31" i="21"/>
  <c r="K31" i="21" s="1"/>
  <c r="J30" i="21"/>
  <c r="I30" i="21"/>
  <c r="H30" i="21"/>
  <c r="K30" i="21" s="1"/>
  <c r="J29" i="21"/>
  <c r="I29" i="21"/>
  <c r="H29" i="21"/>
  <c r="K29" i="21" s="1"/>
  <c r="J28" i="21"/>
  <c r="I28" i="21"/>
  <c r="H28" i="21"/>
  <c r="K28" i="21" s="1"/>
  <c r="J27" i="21"/>
  <c r="I27" i="21"/>
  <c r="H27" i="21"/>
  <c r="K27" i="21" s="1"/>
  <c r="J26" i="21"/>
  <c r="I26" i="21"/>
  <c r="H26" i="21"/>
  <c r="K26" i="21" s="1"/>
  <c r="J25" i="21"/>
  <c r="I25" i="21"/>
  <c r="H25" i="21"/>
  <c r="K25" i="21" s="1"/>
  <c r="J24" i="21"/>
  <c r="I24" i="21"/>
  <c r="H24" i="21"/>
  <c r="K24" i="21" s="1"/>
  <c r="J23" i="21"/>
  <c r="I23" i="21"/>
  <c r="H23" i="21"/>
  <c r="K23" i="21" s="1"/>
  <c r="J22" i="21"/>
  <c r="I22" i="21"/>
  <c r="H22" i="21"/>
  <c r="K22" i="21" s="1"/>
  <c r="J21" i="21"/>
  <c r="I21" i="21"/>
  <c r="H21" i="21"/>
  <c r="K21" i="21" s="1"/>
  <c r="J20" i="21"/>
  <c r="I20" i="21"/>
  <c r="H20" i="21"/>
  <c r="K20" i="21" s="1"/>
  <c r="J19" i="21" l="1"/>
  <c r="K19" i="21"/>
  <c r="J51" i="21"/>
  <c r="K51" i="21"/>
  <c r="I51" i="21"/>
  <c r="I19" i="21"/>
  <c r="I18" i="21" s="1"/>
  <c r="I211" i="21" s="1"/>
  <c r="K18" i="21" l="1"/>
  <c r="K211" i="21" s="1"/>
  <c r="K212" i="21" s="1"/>
  <c r="J18" i="21"/>
  <c r="J211" i="21" s="1"/>
</calcChain>
</file>

<file path=xl/sharedStrings.xml><?xml version="1.0" encoding="utf-8"?>
<sst xmlns="http://schemas.openxmlformats.org/spreadsheetml/2006/main" count="622" uniqueCount="398">
  <si>
    <t>Ед.изм</t>
  </si>
  <si>
    <t>Наименование позиции</t>
  </si>
  <si>
    <t>№ п/п</t>
  </si>
  <si>
    <t>Кол-во</t>
  </si>
  <si>
    <t>Стоимость на ед. с НДС, руб</t>
  </si>
  <si>
    <t>Стоимость всего с НДС, руб</t>
  </si>
  <si>
    <t xml:space="preserve">Цена работ </t>
  </si>
  <si>
    <t>Материалы</t>
  </si>
  <si>
    <t>Всего</t>
  </si>
  <si>
    <t>Цена материалов</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</si>
  <si>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</si>
  <si>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</si>
  <si>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Генподрядчик
ООО "РКС-Строй"
Генеральный директор</t>
  </si>
  <si>
    <t>- Перерасход материалов, в т.ч. на раскрой, запас, некратные места, трудновосполнимые потери и т.п.</t>
  </si>
  <si>
    <t>В единичных расценках учтены следующие  расходы:</t>
  </si>
  <si>
    <t xml:space="preserve"> Единичные цены твердые и фиксированные на весь период работ.</t>
  </si>
  <si>
    <t>2. Коммерческое предложение включает все мероприятия, связанные с производством работ в зимний период.</t>
  </si>
  <si>
    <t>- Учтены все возможные удорожания стоимости работ и технические сложности.</t>
  </si>
  <si>
    <t>м2</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</si>
  <si>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</si>
  <si>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</si>
  <si>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7. Подсчет объемов работ производится по рабочим чертежам, взаиморасчет производится по фактически выполненным объемам.</t>
  </si>
  <si>
    <t>11. Работы по необходимым испытаниям,  включены в единичные цены Предложения, учтены и отдельно оплачиваться не будут</t>
  </si>
  <si>
    <t>12.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</si>
  <si>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 xml:space="preserve">Субподрядчиком подтверждается и учтено в единичных расценках и Цене работ: </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</si>
  <si>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</si>
  <si>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</si>
  <si>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</si>
  <si>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</si>
  <si>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</si>
  <si>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</si>
  <si>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 Удержание на гарантийный период (возврат гарантийного удержания через 12 месяцев с даты подписания последней КС.) - 5 % от стоимости СМР.</t>
  </si>
  <si>
    <t>8.  Перерасход материалов и расход при монтаже должны быть включены в единичные расценки и НЕ оплачиваются отдельно.</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</si>
  <si>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</si>
  <si>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Ячейки, выделенные данным цветом - обязательны к заполнению</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</si>
  <si>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</si>
  <si>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</si>
  <si>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</si>
  <si>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</si>
  <si>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</si>
  <si>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</si>
  <si>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 xml:space="preserve"> - аванс на материалы:</t>
  </si>
  <si>
    <t>Срок возврата 5% гарантийного удержания</t>
  </si>
  <si>
    <t>Готовность выхода на строительную площадку по гарантийному письму (да/нет)</t>
  </si>
  <si>
    <t>Гарантийный срок , мес</t>
  </si>
  <si>
    <t>СРО</t>
  </si>
  <si>
    <t>Классификатор</t>
  </si>
  <si>
    <t>Итого с НДС:</t>
  </si>
  <si>
    <t>- Объемы работ принимаются фактически выполненные.</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</si>
  <si>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связанные с доставкой/разгрузкой/вывозом материала, водоснабжения, электроснабжением, водоотведением и прочие вопросы прямо или косвенно влияющие на производство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</si>
  <si>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Согласие с типовой формой договора Заказчика (да)</t>
  </si>
  <si>
    <t>Согласие в подписание договора электронной цифровой подписью (да/нет)</t>
  </si>
  <si>
    <t>Наименование контрагента</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</si>
  <si>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</si>
  <si>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</si>
  <si>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</si>
  <si>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</si>
  <si>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</si>
  <si>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</si>
  <si>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</si>
  <si>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м3</t>
  </si>
  <si>
    <t>9.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</si>
  <si>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Обогрев входных групп</t>
  </si>
  <si>
    <t>Щитовое оборудование (шифр 003-AVT-Р-ОПГ)</t>
  </si>
  <si>
    <t>шт.</t>
  </si>
  <si>
    <t>- щит модульный, навесного исполнения, 350х300х120 мм, IP31, EKF ЩРН-24 - PROxima (код mb21-24-bas)</t>
  </si>
  <si>
    <t>- выключатель нагрузки, Iн=25 А, 2п, EKF ВН-63N - PROxima (код S63225)</t>
  </si>
  <si>
    <t>- контактор модульный, 220 В, 25 А, упр.-220 В, 2НО, 1 мод., EKF, КМ 25А 2NO - PROxima (код km-1-25-20)</t>
  </si>
  <si>
    <t>- выключатель автоматический, Iн=10 А, 1п, EKF ВА 47-63 - PROxima (код mcb4763-1-10C-pro)</t>
  </si>
  <si>
    <t>- выключатель автоматический дифф. тока, Iн=16 А, Iут=30 мА, 2п, EKF АВДТ-63 - PROxima (код da63-16-30e)</t>
  </si>
  <si>
    <t>- терморегулятор-метеостанция OJ Electronics ETN4-1999</t>
  </si>
  <si>
    <t>Сборка и монтаж щита управления обогревом территории (ЩУоб1-ЩУоб3, ЩУоб6) в составе:</t>
  </si>
  <si>
    <t>Сборка и монтаж щита управления обогревом территории (ЩУоб4.1) в составе:</t>
  </si>
  <si>
    <t>- выключатель нагрузки, Iн=32 А, 4п, EKF ВН-63N - PROxima (код S63432)</t>
  </si>
  <si>
    <t>- контактор модульный, 380 В, 32 А, упр.-220 В, 4НО, 3 мод., EKF КМ 32А 4NO - PROxima (код km-3-32-40)</t>
  </si>
  <si>
    <t>- выключатель автоматический дифф. тока, Iн=20 А, Iут=30 мА, 2п, EKF АВДТ-63 - PROxima (код da63-20-30e)</t>
  </si>
  <si>
    <t>- выключатель автоматический дифф. тока, Iн=25 А, Iут=30 мА, 2п, EKF АВДТ-63 - PROxima (код da63-25-30e)</t>
  </si>
  <si>
    <t>Сборка и монтаж щита управления обогревом территории (ЩУоб4.2) в составе:</t>
  </si>
  <si>
    <t>Сборка и монтаж щита управления обогревом территории (ЩУоб5) в составе:</t>
  </si>
  <si>
    <t>- выключатель нагрузки, Iн=25 А, 4п, EKF ВН-63N - PROxima (код S63425)</t>
  </si>
  <si>
    <t>- контактор модульный, 380 В, 25 А, упр.-220 В, 4НО, 3 мод., EKF КМ 25А 4NO - PROxima (код km-3-25-40)</t>
  </si>
  <si>
    <t>Монтаж датчика температуры OJ Electronics ETF-144/99A</t>
  </si>
  <si>
    <t>Кабельные линии (шифр 003-AVT-Р-ОПГ)</t>
  </si>
  <si>
    <t>м.п.</t>
  </si>
  <si>
    <t>Укладка и подключение секций нагревательного кабеля, 220 В, 30 Вт/м, 95 м, соединительный кабель 5 м, "Груп Атлантик Теплолюкс" 30SHTL-LT-2-950-50</t>
  </si>
  <si>
    <t>Укладка и подключение секций нагревательного кабеля, 220 В, 30 Вт/м, 110 м, соединительный кабель 5 м, "Груп Атлантик Теплолюкс" 30SHTL-LT-2-110-50</t>
  </si>
  <si>
    <t>Укладка и подключение секций нагревательного кабеля, 220 В, 30 Вт/м, 125 м, соединительный кабель 5 м, "Груп Атлантик Теплолюкс" 30SHTL-LT-2-1250-50</t>
  </si>
  <si>
    <t>Укладка и подключение секций нагревательного кабеля, 220 В, 30 Вт/м, 135 м, соединительный кабель 5 м, "Груп Атлантик Теплолюкс" 30SHTL-LT-2-1350-50</t>
  </si>
  <si>
    <t>Укладка и подключение секций нагревательного кабеля, 220 В, 30 Вт/м, 50 м, соединительный кабель 7 м, "Груп Атлантик Теплолюкс" 30SHTL-LT-2-500-70</t>
  </si>
  <si>
    <t>Укладка и подключение секций нагревательного кабеля, 220 В, 30 Вт/м, 60 м, соединительный кабель 7 м, "Груп Атлантик Теплолюкс" 30SHTL-LT-2-600-70</t>
  </si>
  <si>
    <t>Укладка и подключение секций нагревательного кабеля, 220 В, 30 Вт/м, 70 м, соединительный кабель 7 м, "Груп Атлантик Теплолюкс" 30SHTL-LT-2-700-70</t>
  </si>
  <si>
    <t>Укладка и подключение секций нагревательного кабеля, 220 В, 30 Вт/м, 80 м, соединительный кабель 7 м, "Груп Атлантик Теплолюкс" 30SHTL-LT-2-800-70</t>
  </si>
  <si>
    <t>Укладка и подключение секций нагревательного кабеля, 220 В, 30 Вт/м, 90 м, соединительный кабель 7 м, "Груп Атлантик Теплолюкс" 30SHTL-LT-2-900-70</t>
  </si>
  <si>
    <t>Монтаж коробки распределительной, 65х65х50 мм, IP54, EKF КМР-030-036 (код plc-kmr2-030-036)</t>
  </si>
  <si>
    <t>Монтаж клеммы проходной на 1 проводник 1,0-2,5 (4,0) мм², EKF СМК 224-111 (код plc-smk-111)</t>
  </si>
  <si>
    <t>Монтаж кабельного коннектора I-образный, клеммник 3PIN, IP68, EKF FreeTools (код plc-uac-cb3)</t>
  </si>
  <si>
    <t>Прокладка кабеля силового ВВГнг(А)-LS с медными жилами сечением 2х1,5 мм2 по ГОСТ 31996-2012 в гофрированной самозатухающей ПВХ трубе EKF - Plast (код tg-z-20) с учетом саморезов, дюбельгвоздей, хомутов и т.п.</t>
  </si>
  <si>
    <t>Прокладка кабеля силового ВВГнг(А)-LS с медными жилами сечением 3х2,5 мм2 по ГОСТ 31996-2012 в гофрированной самозатухающей ПВХ трубе EKF - Plast (код tg-z-20)  с учетом саморезов, дюбельгвоздей, хомутов и т.п.</t>
  </si>
  <si>
    <t>Устройство узла прохода через стены в составе:
- противопожарная пена двухкомпонентная, 380 мл, EKF FIREFIX (код pp-ff) - 10 шт.;
- труба стальная оцинкованная безрезьбовая, ∅20 мм, 1,2 мм, 3 м, EKF ST-Line (код ST203000-1,2).</t>
  </si>
  <si>
    <t>Поверхностное водоотведение</t>
  </si>
  <si>
    <t>Устройство бетонной обоймы из бетона В25 F200 W6 по ГОСТ 26633-2015</t>
  </si>
  <si>
    <t>Устройстро покрытия Тип "Р1" в составе:</t>
  </si>
  <si>
    <t>- укладка сухой цементно-песчаной смеси М100 по гост 31357-2007, толщ. 40 мм</t>
  </si>
  <si>
    <t>- укладка тротуарной плитки 300х600х80 мм, цвет Куру Грей фабрики Возрождение</t>
  </si>
  <si>
    <t>Устройстро покрытия Тип "Р2" в составе:</t>
  </si>
  <si>
    <t>Устройстро покрытия Тип "S1" в составе:</t>
  </si>
  <si>
    <t>- уплотнение основания под покрытие, Ку&gt;0,98 по ГОСТ 25100-2011</t>
  </si>
  <si>
    <t>- устройство основания из песка мелкого, Кф не менее 2,0 м/сут, Ку&gt;0,98 по ГОСТ 8736-2014, толщ. 500 мм</t>
  </si>
  <si>
    <t>- укладка щебеночно-гравийно-песчаной смеси по ГОСТ 25607-2014, толщ. 150 мм</t>
  </si>
  <si>
    <t>Устройстро покрытия Тип "S2" в составе:</t>
  </si>
  <si>
    <t>- укладка асфальтобетона плотного крепнозернистого тип Б, марки II с щебнем из изверженных пород по ГОСТ 9128-2013, толщ. 130 мм</t>
  </si>
  <si>
    <t>- укладка асфальтобетона плотного крепнозернистого тип Б, марки II по ГОСТ 9128-2013, толщ. 50 мм</t>
  </si>
  <si>
    <t>Устройство бортовых камней в составе:</t>
  </si>
  <si>
    <t>- устройство бортовых камней БР 100.30.15 на бетоне В15 фабрики Готика по ГОСТ 6665-91 с укладкой на цементно-гравийно-песчаную смесь</t>
  </si>
  <si>
    <t>- устройство бортовых камней БР 50.20.5 (утопленные) на бетоне В15 фабрики Готика по ГОСТ 6665-911 с укладкой на цементно-гравийно-песчаную смесь</t>
  </si>
  <si>
    <t>Устройство покрытий внутренней дворовой части</t>
  </si>
  <si>
    <t>Устройство покрытий внутреннего двора (шифр 003-AVT-Р-ГП3)</t>
  </si>
  <si>
    <t>Устройство покрытий наружной части двора</t>
  </si>
  <si>
    <t>- устройство цементно-бетонного основания В15 по ГОСТ 26633-2015, толщ. 150 мм</t>
  </si>
  <si>
    <t>Устройство разделителей в составе:</t>
  </si>
  <si>
    <t>Наименование работ: Полный комплекс работ по устройству благоустройства</t>
  </si>
  <si>
    <t>1. В единичных расценках учтена последовательность операций и трудозатраты по устройству благоустройства.</t>
  </si>
  <si>
    <t>6.  В случае обнаружения не соответствия в проектном решении, или в техническом регламенте, или в инструкциях производителя требований ГОСТ и СП предъявленных к конструкциям или материалам, их необходимо согласовать с заказчиком и в подсчете объемов учесть правильное решение.</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</si>
  <si>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СП и включены в коммерческое предложение.                     </t>
  </si>
  <si>
    <t>- выключатель нагрузки, Iн=32 А, 4п, EKF ВН-63N - PROxima (код S63425)</t>
  </si>
  <si>
    <t>Прокладка трубы гофрированной из самозатухающего ПВХ, ∅20 мм EKF - Plast (код tg-z-20) включая крепежные элементы, с последующей протяжко кабеля</t>
  </si>
  <si>
    <t>Монтаж сетки стеклопластиковой композитной ССК, 100х100 мм, ∅2,0 мм, 1х25 м с креплением нейлоновыми хомутами 2,5х100 мм</t>
  </si>
  <si>
    <t>1</t>
  </si>
  <si>
    <t>1.1</t>
  </si>
  <si>
    <t>1.1.1</t>
  </si>
  <si>
    <t>1.1.2</t>
  </si>
  <si>
    <t>1.1.3</t>
  </si>
  <si>
    <t>1.1.4</t>
  </si>
  <si>
    <t>1.1.5</t>
  </si>
  <si>
    <t>1.1.6</t>
  </si>
  <si>
    <t>1.2</t>
  </si>
  <si>
    <t>1.2.1</t>
  </si>
  <si>
    <t>1.2.2</t>
  </si>
  <si>
    <t>1.2.3</t>
  </si>
  <si>
    <t>1.2.4</t>
  </si>
  <si>
    <t>1.2.5</t>
  </si>
  <si>
    <t>1.2.6</t>
  </si>
  <si>
    <t>1.2.7</t>
  </si>
  <si>
    <t>1.3</t>
  </si>
  <si>
    <t>1.3.1</t>
  </si>
  <si>
    <t>1.3.2</t>
  </si>
  <si>
    <t>1.3.3</t>
  </si>
  <si>
    <t>1.3.4</t>
  </si>
  <si>
    <t>1.3.5</t>
  </si>
  <si>
    <t>1.3.6</t>
  </si>
  <si>
    <t>1.3.7</t>
  </si>
  <si>
    <t>1.4</t>
  </si>
  <si>
    <t>1.4.1</t>
  </si>
  <si>
    <t>1.4.2</t>
  </si>
  <si>
    <t>1.4.3</t>
  </si>
  <si>
    <t>1.4.4</t>
  </si>
  <si>
    <t>1.4.5</t>
  </si>
  <si>
    <t>1.4.6</t>
  </si>
  <si>
    <t>1.5</t>
  </si>
  <si>
    <t>2</t>
  </si>
  <si>
    <t>2.1</t>
  </si>
  <si>
    <t>2.2</t>
  </si>
  <si>
    <t>2.3</t>
  </si>
  <si>
    <t>2.4</t>
  </si>
  <si>
    <t>2.5</t>
  </si>
  <si>
    <t>2.6</t>
  </si>
  <si>
    <t>2.7</t>
  </si>
  <si>
    <t>2.8</t>
  </si>
  <si>
    <t>2.9</t>
  </si>
  <si>
    <t>2.10</t>
  </si>
  <si>
    <t>2.11</t>
  </si>
  <si>
    <t>2.12</t>
  </si>
  <si>
    <t>2.13</t>
  </si>
  <si>
    <t>2.14</t>
  </si>
  <si>
    <t>2.15</t>
  </si>
  <si>
    <t>2.16</t>
  </si>
  <si>
    <t>2.17</t>
  </si>
  <si>
    <t>3</t>
  </si>
  <si>
    <t>3.1</t>
  </si>
  <si>
    <t>3.2</t>
  </si>
  <si>
    <t>3.3</t>
  </si>
  <si>
    <t>4</t>
  </si>
  <si>
    <t>4.1</t>
  </si>
  <si>
    <t>4.2</t>
  </si>
  <si>
    <t>4.3</t>
  </si>
  <si>
    <t>4.4</t>
  </si>
  <si>
    <t>4.5</t>
  </si>
  <si>
    <t>5</t>
  </si>
  <si>
    <t>5.1</t>
  </si>
  <si>
    <t>5.2</t>
  </si>
  <si>
    <t>5.3</t>
  </si>
  <si>
    <t>5.4</t>
  </si>
  <si>
    <t>5.5</t>
  </si>
  <si>
    <t>6</t>
  </si>
  <si>
    <t>6.1</t>
  </si>
  <si>
    <t>6.2</t>
  </si>
  <si>
    <t>6.3</t>
  </si>
  <si>
    <t>6.4</t>
  </si>
  <si>
    <t>6.5</t>
  </si>
  <si>
    <t>6.6</t>
  </si>
  <si>
    <t>Устройство бортового камня тротуарного, Granite Ferro БР 100.20.8
(1000х200х80мм), цвет цветок урала</t>
  </si>
  <si>
    <t>Устройство бортового камня дорожного, Granite Ferro БР 100.30.15
(1000х300х150мм), цвет цветок Урала</t>
  </si>
  <si>
    <t>Подготовка под систему поверхностного водоотведения наружный двор (шифр 003-AVT-Р-ГП2 изм.1)</t>
  </si>
  <si>
    <t>Устройство выемки грунта с уплотнением Ку-0,95</t>
  </si>
  <si>
    <t>Устройство щебеночного основания из щебня М400 по ГОСТ 8267-93 фр. 20-30 толщиной 100 мм на естественном основании</t>
  </si>
  <si>
    <t>Устройство гидроизоляционного рулонного материала, пергамин П-300</t>
  </si>
  <si>
    <t>Устройство гидроизоляции из битума за 2 раза</t>
  </si>
  <si>
    <t>Подготовка основания для устройства  водоотводных лотков DN200</t>
  </si>
  <si>
    <t xml:space="preserve">Монтаж бетонных лотков DN200 </t>
  </si>
  <si>
    <t>Монтаж заглушки оцинкованной стальной DN200</t>
  </si>
  <si>
    <t>Подготовка основания для устройства пескоуловителя (2 шт.)</t>
  </si>
  <si>
    <t>Монтаж пескоуловителя односекционного DN200</t>
  </si>
  <si>
    <t xml:space="preserve">Монтаж стальной корзинки для пескоуловителя бетонного DN200 </t>
  </si>
  <si>
    <t>Монтаж водоотводного лотка ЛВБ Optima DN200 №0/1 высотой до 190, артикул 2220250, по 1 м, включая герметизацию стыков</t>
  </si>
  <si>
    <t>Монтаж водоотводного лотка ЛВБ Optima DN200 №0/2 высотой до 230, артикул 2220260, по 1 м, включая герметизацию стыков</t>
  </si>
  <si>
    <t>Монтаж водоотводного лотка ЛВБ Optima DN200 №0/3 высотой до 270, артикул 2220270, по 1 м, включая герметизацию стыков</t>
  </si>
  <si>
    <t>Монтаж водоотводного лотка ЛВБ Optima DN200 №0/0 высотой до 310, артикул 2220200, по 1 м, включая герметизацию стыков</t>
  </si>
  <si>
    <t>Монтаж водоотводного лотка ЛВБ Optima DN200 №5/0 высотой до 335, артикул 2220205, по 1 м, включая герметизацию стыков</t>
  </si>
  <si>
    <t>Монтаж водоотводного лотка ЛВБ Optima DN200 №10/0 высотой до 360, артикул 2220210, по 1 м, включая герметизацию стыков</t>
  </si>
  <si>
    <t>Монтаж водоотводного лотка ЛВБ Optima DN200 №15/0 высотой до 385, артикул 2220215, по 1 м, включая герметизацию стыков</t>
  </si>
  <si>
    <t>Монтаж водоотводного лотка ЛВБ Optima DN200 №20/0 высотой до 410, артикул 2220220, по 1 м, включая герметизацию стыков</t>
  </si>
  <si>
    <t>Монтаж водоотводного лотка ЛВБ Optima DN200 №20/1 высотой до 430, артикул 2220225, по 1 м, включая герметизацию стыков</t>
  </si>
  <si>
    <t>Монтаж насадки щелевой оцинкованной ревизионной НЩР Aquastok VITA-RL DN300 Н150 С250,L=0,5 м</t>
  </si>
  <si>
    <t>Монтаж насадки щелевой оцинкованной НЩО Aquastok VITA-L DN300 Н150 С250, L=1 м</t>
  </si>
  <si>
    <t>Устройство гидроизоляционного шва Лента Брит -А 50х50</t>
  </si>
  <si>
    <t>Монтаж насадки щелевой оцинкованной НЩО Aquastok VITA-L DN200 H100 C250, L=1 м, включая крепежные элементы</t>
  </si>
  <si>
    <t>Монтаж насадки щелевой оцинкованной ревизионной НЩР Aquastok VITA-RL DN200 H100 C250, L=0,5 м,включая крепежные элементы</t>
  </si>
  <si>
    <t>Монтаж насадки щелевой оцинкованной НЩО Aquastok VITA-L DN200 Н150 С250, L=1 м, включая крепежные элементы</t>
  </si>
  <si>
    <t>Монтаж насадки щелевой оцинкованной ревизионной НЩР Aquastok VITA-RL DN200 Н150 С250, L=0,5  м, включая крепежные элементы</t>
  </si>
  <si>
    <t>Подготовка под систему поверхностного водоотведения внутренний двор (шифр 003-AVT-Р-ГП2 изм.1)</t>
  </si>
  <si>
    <t>Подготовка основания для устройства пескоуловителя (1 шт.)</t>
  </si>
  <si>
    <t>Подготовка основания для устройства  водоотводных лотков DN300</t>
  </si>
  <si>
    <t>Монтаж пескоуловителя односекционного DN200, ПУ-1</t>
  </si>
  <si>
    <t xml:space="preserve">Монтаж бетонных лотков DN300 </t>
  </si>
  <si>
    <t>Монтаж заглушки оцинкованной стальной DN300</t>
  </si>
  <si>
    <t>Монтаж водоотводного лотка ЛВБ Optima DN300 №0/1 высотой до 310, артикул 2230250, по 1 м, включая герметизацию стыков</t>
  </si>
  <si>
    <t>Монтаж водоотводного лотка ЛВБ Optima DN300 №0/2 высотой до 360, артикул 2230260, по 1 м, включая герметизацию стыков</t>
  </si>
  <si>
    <t>Монтаж водоотводного лотка ЛВБ Optima DN300 №0/3 высотой до 410, артикул 2230270, по 1 м, включая герметизацию стыков</t>
  </si>
  <si>
    <t>Монтаж водоотводного лотка ЛВБ Optima DN300 №0/0 высотой до 450, артикул 2230200, по 1 м, включая герметизацию стыков</t>
  </si>
  <si>
    <t>Монтаж водоотводного лотка ЛВБ Optima DN300 №5/0 высотой до 475, артикул 2230205, по 1 м, включая герметизацию стыков</t>
  </si>
  <si>
    <t>Монтаж водоотводного лотка ЛВБ Optima DN300 №10/0 высотой до 500, артикул 2230210, по 1 м, включая герметизацию стыков</t>
  </si>
  <si>
    <t>Монтаж водоотводного лотка ЛВБ Optima DN300 №15/0 высотой до 525, артикул 2230215, по 1 м, включая герметизацию стыков</t>
  </si>
  <si>
    <t>Монтаж водоотводного лотка ЛВБ Optima DN300 №20/0 высотой до 550, артикул 2230220, по 1 м, включая герметизацию стыков</t>
  </si>
  <si>
    <t>Монтаж водоотводного лотка ЛВБ Optima DN300 №20/1 высотой до 610, артикул 2230235, по 1 м, включая герметизацию стыков</t>
  </si>
  <si>
    <t>Устройство наружного двора (шифр 003-AVT-Р-ГП-1.3.1 изм 1)</t>
  </si>
  <si>
    <t>3.1.1</t>
  </si>
  <si>
    <t>3.1.2</t>
  </si>
  <si>
    <t>3.1.3</t>
  </si>
  <si>
    <t>3.1.4</t>
  </si>
  <si>
    <t>31.5</t>
  </si>
  <si>
    <t>3.2.1</t>
  </si>
  <si>
    <t>3.2.2</t>
  </si>
  <si>
    <t>3.2.3</t>
  </si>
  <si>
    <t>3.2.4</t>
  </si>
  <si>
    <t>3.2.5</t>
  </si>
  <si>
    <t>3.3.1</t>
  </si>
  <si>
    <t>3.3.2</t>
  </si>
  <si>
    <t>3.3.3</t>
  </si>
  <si>
    <t>3.3.4</t>
  </si>
  <si>
    <t>3.3.5</t>
  </si>
  <si>
    <t>3.3.6</t>
  </si>
  <si>
    <t>3.3.7</t>
  </si>
  <si>
    <t>3.3.8</t>
  </si>
  <si>
    <t>3.3.9</t>
  </si>
  <si>
    <t>3.3.10</t>
  </si>
  <si>
    <t>3.3.11</t>
  </si>
  <si>
    <t>3.3.12</t>
  </si>
  <si>
    <t>3.3.13</t>
  </si>
  <si>
    <t>3.3.14</t>
  </si>
  <si>
    <t>3.3.15</t>
  </si>
  <si>
    <t>3.3.16</t>
  </si>
  <si>
    <t>4.1.1</t>
  </si>
  <si>
    <t>4.1.2</t>
  </si>
  <si>
    <t>4.1.3</t>
  </si>
  <si>
    <t>4.1.4</t>
  </si>
  <si>
    <t>4.1.5</t>
  </si>
  <si>
    <t>4.2.1</t>
  </si>
  <si>
    <t>4.2.2</t>
  </si>
  <si>
    <t>4.2.3</t>
  </si>
  <si>
    <t>4.2.4</t>
  </si>
  <si>
    <t>4.2.5</t>
  </si>
  <si>
    <t>4.3.1</t>
  </si>
  <si>
    <t>4.3.2</t>
  </si>
  <si>
    <t>4.3.3</t>
  </si>
  <si>
    <t>4.3.4</t>
  </si>
  <si>
    <t>4.3.5</t>
  </si>
  <si>
    <t>4.4.1</t>
  </si>
  <si>
    <t>4.4.2</t>
  </si>
  <si>
    <t>4.4.3</t>
  </si>
  <si>
    <t>4.4.4</t>
  </si>
  <si>
    <t>4.4.5</t>
  </si>
  <si>
    <t>4.4.6</t>
  </si>
  <si>
    <t>4.4.7</t>
  </si>
  <si>
    <t>4.4.8</t>
  </si>
  <si>
    <t>4.4.9</t>
  </si>
  <si>
    <t>4.4.10</t>
  </si>
  <si>
    <t>4.4.11</t>
  </si>
  <si>
    <t>4.5.1</t>
  </si>
  <si>
    <t>4.5.2</t>
  </si>
  <si>
    <t>4.5.3</t>
  </si>
  <si>
    <t>4.5.4</t>
  </si>
  <si>
    <t>4.5.5</t>
  </si>
  <si>
    <t>4.5.6</t>
  </si>
  <si>
    <t>4.5.7</t>
  </si>
  <si>
    <t>4.5.8</t>
  </si>
  <si>
    <t>4.5.9</t>
  </si>
  <si>
    <t>4.5.10</t>
  </si>
  <si>
    <t>4.5.11</t>
  </si>
  <si>
    <t>5.1.1</t>
  </si>
  <si>
    <t>5.1.2</t>
  </si>
  <si>
    <t>5.2.1</t>
  </si>
  <si>
    <t>5.2.2</t>
  </si>
  <si>
    <t>5.3.1</t>
  </si>
  <si>
    <t>5.3.2</t>
  </si>
  <si>
    <t>5.4.1</t>
  </si>
  <si>
    <t>5.4.2</t>
  </si>
  <si>
    <t>5.5.1</t>
  </si>
  <si>
    <t>5.5.2</t>
  </si>
  <si>
    <t>-устройство щебня гравийного фр.20-40 мм по ГОСТ 8267-93 толщиной 100 мм</t>
  </si>
  <si>
    <t>-устройство бетонной стяжки B25,F150,W4 по ГОСТ 26633-2015 с армированной сеткой из стержней 8-А-III(А500С) с шагом 200х200 мм толщиной 100 мм</t>
  </si>
  <si>
    <t>-устройство пленки поэлителеновой 300 мкмв 1 слой</t>
  </si>
  <si>
    <t>-устройство финишного слоя метилметакрилатного наливного пола iPolymer Политекс MMA 01 U (расход 1,8 кг/м2)  RAL 7040 плюс кварцевый песок 3,5 кг/м2</t>
  </si>
  <si>
    <t>Устройство покрытия ТИП1 на стилобате в составе:</t>
  </si>
  <si>
    <t>-устройство ж/б плиты из бетона В15 по ГОСТ 26633-2015) армированной дорожной сеткой ВР д.5мм, ячейкой 100х100 по ГОСТ 23279-2012 толщиной 160 мм</t>
  </si>
  <si>
    <t>-устройство сухой цементно-песчаной смеси М150 по ГОСТ Р 58272-2018 толщиной 30 мм</t>
  </si>
  <si>
    <t>-устройство пленки поэлителеновой 300 мкмв 1 слой на подготовленную поверхность уклонообразующего слоя переменной толщины от 650 до 850 мм</t>
  </si>
  <si>
    <t>-устройство геосентитического материала (250 г/м2) в 1 слой на подготовленную поверхность уклонообразующего слоя переменной толщины от 700 до 900 мм</t>
  </si>
  <si>
    <t>-устройство Плиты Фабрика Готика Квадрат GRANITE FERRО Цветок урала 
Полигональ тощина 80</t>
  </si>
  <si>
    <t>-устройство Плита Фабрика Готика Квадрат GRANITE FERRO Емельяновский Ferro 
100*100*80</t>
  </si>
  <si>
    <t>Устройство покрытия ТИП4 (воркаут)</t>
  </si>
  <si>
    <t>-устройство пленки поэлителеновой 300 мкмв 1 слой на подготовленную поверхность уклонообразующего слоя переменной толщины от 600 до 700 мм</t>
  </si>
  <si>
    <t>-устройство песка Кф 3м/сут по ГОСТ 8736-93 толщиной 150 мм</t>
  </si>
  <si>
    <t>-устройство щебня фракцией 20-40 (М600) толщиной 150 мм</t>
  </si>
  <si>
    <t>-устройство щебня фракцией 5-10 (М600) толщиной 50 мм</t>
  </si>
  <si>
    <t>-устройство резинового покрытия с содержанием EPON, ГОСТ Р-58725-2019) толщиной 40мм</t>
  </si>
  <si>
    <t>Устройство покрытия ТИП5</t>
  </si>
  <si>
    <t>-устройство щебня пеностельного "Тегола ICMGlass Citadel" переменной толщины</t>
  </si>
  <si>
    <t>устройство геотекстиля</t>
  </si>
  <si>
    <t>-устройство мрамора бежевого, галька 3-20 мм ГОСТ 8267-93</t>
  </si>
  <si>
    <t>Устройство покрытия ТИП6</t>
  </si>
  <si>
    <t>-устройство щебня пеностекольного Тегола ICMGlass Citadel" переменной толщины</t>
  </si>
  <si>
    <t>-устройство геотекстиля с макс.нагрузкой при растяжении не менее 12,5 кН/м по ГОСТ Р 56419-2015</t>
  </si>
  <si>
    <t>-устройство щебеночно-гравийно-песчаной смеси по ГОСТ 25607-2009 толщиной 0,15 м</t>
  </si>
  <si>
    <t>-устройство цементобетона монолитного В15 ГОСТ 26633-2015 толщиной 0,15 м</t>
  </si>
  <si>
    <t>-устройство щебня фракции 5-10 мм по ГОСТ 25607-2009 толщиной 0,07 м</t>
  </si>
  <si>
    <t>-устройство газонной решетки ECORASTER E50 с плодородным грунтом толщиной 0,05 м</t>
  </si>
  <si>
    <t>Устройство покрытия ТИП 2, 3,7 на стилобате в составе:</t>
  </si>
  <si>
    <t>-устройство Плита Фабрика Готика Квадрат GRANITE FERRO Белла Уайт
100*100*80</t>
  </si>
  <si>
    <t>Устройство покрытия "Песочница"</t>
  </si>
  <si>
    <t>-устройство разделительного слоя из нетканого полипропиленового материала "Геофильтр 12 KN" ГОСТ 56419-2015</t>
  </si>
  <si>
    <t>-устройство песка морского по ГОСТ8736-2014 толщиной 0,30 м</t>
  </si>
  <si>
    <t>6.7</t>
  </si>
  <si>
    <t>Устройство покрытия ТИП1 по грунту</t>
  </si>
  <si>
    <t>-устройство цементо-бетонной смеси М100 по ГОСТ 31357-2007 толщиной 0,04м</t>
  </si>
  <si>
    <t>-устройство плитки гранитной 300х300 ГОСТ 32018-2012 толщиной 0,08 м</t>
  </si>
  <si>
    <t>- устройство борта резинового, elitplit,БР 500.26.6 (500х260х60 мм)</t>
  </si>
  <si>
    <t>6.8</t>
  </si>
  <si>
    <t>6.8.1</t>
  </si>
  <si>
    <t>6.9</t>
  </si>
  <si>
    <t>6.9.1</t>
  </si>
  <si>
    <t>6.9.2</t>
  </si>
  <si>
    <t>6.1.1</t>
  </si>
  <si>
    <t>6.1.5</t>
  </si>
  <si>
    <t>6.1.3</t>
  </si>
  <si>
    <t>6.1.4</t>
  </si>
  <si>
    <t>6.1.2</t>
  </si>
  <si>
    <t>6.7.3</t>
  </si>
  <si>
    <t>6.2.1</t>
  </si>
  <si>
    <t>6.2.2</t>
  </si>
  <si>
    <t>6.2.3</t>
  </si>
  <si>
    <t>6.2.4</t>
  </si>
  <si>
    <t>6.2.5</t>
  </si>
  <si>
    <t>6.2.6</t>
  </si>
  <si>
    <t>6.3.5</t>
  </si>
  <si>
    <t>6.3.1</t>
  </si>
  <si>
    <t>6.3.2</t>
  </si>
  <si>
    <t>6.5.2</t>
  </si>
  <si>
    <t>6.3.3</t>
  </si>
  <si>
    <t>6.3.4</t>
  </si>
  <si>
    <t>6.4.1</t>
  </si>
  <si>
    <t>6.4.2</t>
  </si>
  <si>
    <t>6.4.3</t>
  </si>
  <si>
    <t>6.5.1</t>
  </si>
  <si>
    <t>6.5.3</t>
  </si>
  <si>
    <t>6.5.4</t>
  </si>
  <si>
    <t>6.5.5</t>
  </si>
  <si>
    <t>6.5.6</t>
  </si>
  <si>
    <t>6.6.1</t>
  </si>
  <si>
    <t>6.6.2</t>
  </si>
  <si>
    <t>6.6.3</t>
  </si>
  <si>
    <t>6.7.1</t>
  </si>
  <si>
    <t>6.7.2</t>
  </si>
  <si>
    <t>6.7.4</t>
  </si>
  <si>
    <t>6.7.5</t>
  </si>
  <si>
    <t>6.7.6</t>
  </si>
  <si>
    <t>в том числе НДС 22%</t>
  </si>
  <si>
    <t>Цены на материалы указаны с учётом НДС (22%) и доставкой на Объект</t>
  </si>
  <si>
    <r>
      <t xml:space="preserve">___________________ </t>
    </r>
    <r>
      <rPr>
        <sz val="12"/>
        <rFont val="Times New Roman"/>
        <family val="2"/>
        <charset val="204"/>
      </rPr>
      <t xml:space="preserve">
М.П.</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</si>
</sst>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35"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1"/>
      <color indexed="8"/>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sz val="10"/>
      <name val="Helv"/>
    </font>
    <font>
      <b/>
      <sz val="10"/>
      <name val="Helv"/>
    </font>
    <font>
      <b/>
      <sz val="10"/>
      <name val="Arial Cyr"/>
      <charset val="204"/>
    </font>
    <font>
      <b/>
      <sz val="11"/>
      <name val="Arial"/>
      <family val="2"/>
      <charset val="204"/>
    </font>
    <font>
      <sz val="11"/>
      <name val="Arial"/>
      <family val="2"/>
      <charset val="204"/>
    </font>
    <font>
      <sz val="12"/>
      <color theme="1"/>
      <name val="Times New Roman"/>
      <family val="1"/>
      <charset val="204"/>
    </font>
    <font>
      <sz val="8"/>
      <name val="Times New Roman"/>
      <family val="1"/>
      <charset val="204"/>
    </font>
    <font>
      <b/>
      <sz val="10"/>
      <name val="Times New Roman"/>
      <family val="1"/>
      <charset val="204"/>
    </font>
    <font>
      <sz val="10"/>
      <name val="Times New Roman"/>
      <family val="1"/>
      <charset val="204"/>
    </font>
    <font>
      <i/>
      <sz val="12"/>
      <color theme="1"/>
      <name val="Times New Roman"/>
      <family val="1"/>
      <charset val="204"/>
    </font>
    <font>
      <i/>
      <sz val="11"/>
      <name val="Times New Roman"/>
      <family val="1"/>
      <charset val="204"/>
    </font>
    <font>
      <i/>
      <sz val="11"/>
      <color indexed="8"/>
      <name val="Times New Roman"/>
      <family val="1"/>
      <charset val="204"/>
    </font>
    <font>
      <b/>
      <i/>
      <sz val="11"/>
      <color indexed="8"/>
      <name val="Times New Roman"/>
      <family val="1"/>
      <charset val="204"/>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FF"/>
        <bgColor auto="1"/>
      </patternFill>
    </fill>
    <fill>
      <patternFill patternType="solid">
        <fgColor theme="8" tint="0.79998168889431442"/>
        <bgColor indexed="64"/>
      </patternFill>
    </fill>
    <fill>
      <patternFill patternType="solid">
        <fgColor theme="6"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9">
    <xf numFmtId="0" fontId="0" fillId="0" borderId="0"/>
    <xf numFmtId="0" fontId="14" fillId="0" borderId="0"/>
    <xf numFmtId="0" fontId="15" fillId="0" borderId="0"/>
    <xf numFmtId="0" fontId="5" fillId="0" borderId="0"/>
    <xf numFmtId="0" fontId="4" fillId="0" borderId="0"/>
    <xf numFmtId="43" fontId="18" fillId="0" borderId="0" applyFont="0" applyFill="0" applyBorder="0" applyAlignment="0" applyProtection="0"/>
    <xf numFmtId="0" fontId="3" fillId="0" borderId="0"/>
    <xf numFmtId="0" fontId="2" fillId="0" borderId="0"/>
    <xf numFmtId="0" fontId="2" fillId="0" borderId="0"/>
    <xf numFmtId="43" fontId="18" fillId="0" borderId="0" applyFont="0" applyFill="0" applyBorder="0" applyAlignment="0" applyProtection="0"/>
    <xf numFmtId="0" fontId="2" fillId="0" borderId="0"/>
    <xf numFmtId="0" fontId="1" fillId="0" borderId="0"/>
    <xf numFmtId="0" fontId="1" fillId="0" borderId="0"/>
    <xf numFmtId="43" fontId="18" fillId="0" borderId="0" applyFont="0" applyFill="0" applyBorder="0" applyAlignment="0" applyProtection="0"/>
    <xf numFmtId="0" fontId="1" fillId="0" borderId="0"/>
    <xf numFmtId="0" fontId="1" fillId="0" borderId="0"/>
    <xf numFmtId="0" fontId="1" fillId="0" borderId="0"/>
    <xf numFmtId="43" fontId="18" fillId="0" borderId="0" applyFont="0" applyFill="0" applyBorder="0" applyAlignment="0" applyProtection="0"/>
    <xf numFmtId="0" fontId="1" fillId="0" borderId="0"/>
  </cellStyleXfs>
  <cellXfs count="216">
    <xf numFmtId="0" fontId="0" fillId="0" borderId="0" xfId="0"/>
    <xf numFmtId="49" fontId="0" fillId="2" borderId="0" xfId="0" applyNumberFormat="1" applyFill="1" applyAlignment="1">
      <alignment wrapText="1"/>
    </xf>
    <xf numFmtId="49" fontId="6" fillId="2" borderId="0" xfId="0" applyNumberFormat="1" applyFont="1" applyFill="1" applyAlignment="1">
      <alignment wrapText="1"/>
    </xf>
    <xf numFmtId="49" fontId="0" fillId="2" borderId="0" xfId="0" applyNumberFormat="1" applyFill="1" applyAlignment="1">
      <alignment horizontal="center" vertical="center" wrapText="1"/>
    </xf>
    <xf numFmtId="49" fontId="0" fillId="3" borderId="0" xfId="0" applyNumberFormat="1" applyFill="1" applyAlignment="1">
      <alignment horizontal="center" vertical="center" wrapText="1"/>
    </xf>
    <xf numFmtId="0" fontId="9" fillId="0" borderId="1" xfId="0" applyFont="1" applyBorder="1" applyAlignment="1">
      <alignment horizontal="center" vertical="center" wrapText="1"/>
    </xf>
    <xf numFmtId="49" fontId="0" fillId="0" borderId="0" xfId="0" applyNumberFormat="1" applyAlignment="1">
      <alignment wrapText="1"/>
    </xf>
    <xf numFmtId="4" fontId="10" fillId="0" borderId="8" xfId="0" applyNumberFormat="1" applyFont="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wrapText="1"/>
      <protection locked="0"/>
    </xf>
    <xf numFmtId="4" fontId="10" fillId="0" borderId="2" xfId="0" applyNumberFormat="1" applyFont="1" applyBorder="1" applyAlignment="1" applyProtection="1">
      <alignment horizontal="center" vertical="center" wrapText="1"/>
      <protection locked="0"/>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wrapText="1"/>
    </xf>
    <xf numFmtId="49" fontId="0" fillId="2" borderId="0" xfId="0" applyNumberFormat="1" applyFill="1" applyBorder="1" applyAlignment="1">
      <alignment horizontal="center" vertical="center" wrapText="1"/>
    </xf>
    <xf numFmtId="49" fontId="19" fillId="2" borderId="0" xfId="0" applyNumberFormat="1" applyFont="1" applyFill="1" applyAlignment="1">
      <alignment vertical="center" wrapText="1"/>
    </xf>
    <xf numFmtId="49" fontId="7" fillId="2" borderId="0" xfId="0" applyNumberFormat="1" applyFont="1" applyFill="1" applyAlignment="1">
      <alignment wrapText="1"/>
    </xf>
    <xf numFmtId="2" fontId="21" fillId="0" borderId="0" xfId="6" applyNumberFormat="1" applyFont="1" applyAlignment="1">
      <alignment wrapText="1"/>
    </xf>
    <xf numFmtId="49" fontId="14" fillId="0" borderId="0" xfId="6" applyNumberFormat="1" applyFont="1"/>
    <xf numFmtId="0" fontId="22" fillId="0" borderId="0" xfId="6" applyFont="1" applyAlignment="1">
      <alignment horizontal="center"/>
    </xf>
    <xf numFmtId="49" fontId="8" fillId="0" borderId="1" xfId="0" applyNumberFormat="1" applyFont="1" applyFill="1" applyBorder="1" applyAlignment="1">
      <alignment horizontal="center" vertical="center" wrapText="1"/>
    </xf>
    <xf numFmtId="49" fontId="0" fillId="2" borderId="0" xfId="0" applyNumberFormat="1" applyFill="1" applyAlignment="1">
      <alignment wrapText="1"/>
    </xf>
    <xf numFmtId="0" fontId="9" fillId="0" borderId="0" xfId="0" applyNumberFormat="1" applyFont="1" applyFill="1" applyBorder="1" applyAlignment="1" applyProtection="1">
      <alignment horizontal="left" vertical="center" wrapText="1" shrinkToFit="1"/>
    </xf>
    <xf numFmtId="2" fontId="21" fillId="0" borderId="0" xfId="10" applyNumberFormat="1" applyFont="1" applyAlignment="1">
      <alignment wrapText="1"/>
    </xf>
    <xf numFmtId="49" fontId="14" fillId="0" borderId="0" xfId="10" applyNumberFormat="1" applyFont="1"/>
    <xf numFmtId="0" fontId="22" fillId="0" borderId="0" xfId="10" applyFont="1" applyAlignment="1">
      <alignment horizontal="center"/>
    </xf>
    <xf numFmtId="2" fontId="21" fillId="0" borderId="0" xfId="10" applyNumberFormat="1" applyFont="1"/>
    <xf numFmtId="2" fontId="23" fillId="0" borderId="0" xfId="10" applyNumberFormat="1" applyFont="1"/>
    <xf numFmtId="0" fontId="22" fillId="0" borderId="0" xfId="10" applyFont="1"/>
    <xf numFmtId="0" fontId="24" fillId="0" borderId="0" xfId="10" applyFont="1"/>
    <xf numFmtId="49" fontId="0" fillId="2" borderId="0" xfId="0" applyNumberFormat="1" applyFill="1" applyAlignment="1">
      <alignment wrapText="1"/>
    </xf>
    <xf numFmtId="49" fontId="6" fillId="2" borderId="0" xfId="0" applyNumberFormat="1" applyFont="1" applyFill="1" applyAlignment="1">
      <alignment wrapText="1"/>
    </xf>
    <xf numFmtId="49" fontId="11" fillId="5" borderId="1" xfId="0" applyNumberFormat="1" applyFont="1" applyFill="1" applyBorder="1" applyAlignment="1">
      <alignment horizontal="center" vertical="center" wrapText="1"/>
    </xf>
    <xf numFmtId="43" fontId="10" fillId="5" borderId="1" xfId="5" applyFont="1" applyFill="1" applyBorder="1" applyAlignment="1">
      <alignment horizontal="center" vertical="center" wrapText="1"/>
    </xf>
    <xf numFmtId="49" fontId="6" fillId="5" borderId="0" xfId="0" applyNumberFormat="1" applyFont="1" applyFill="1" applyAlignment="1">
      <alignment wrapText="1"/>
    </xf>
    <xf numFmtId="49" fontId="12"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6" fillId="0" borderId="0" xfId="0" applyNumberFormat="1" applyFont="1" applyFill="1" applyAlignment="1">
      <alignment wrapText="1"/>
    </xf>
    <xf numFmtId="49" fontId="7" fillId="0" borderId="0" xfId="0" applyNumberFormat="1" applyFont="1" applyAlignment="1">
      <alignment horizontal="center" wrapText="1"/>
    </xf>
    <xf numFmtId="4" fontId="7" fillId="0" borderId="0" xfId="0" applyNumberFormat="1" applyFont="1" applyAlignment="1">
      <alignment horizontal="center" wrapText="1"/>
    </xf>
    <xf numFmtId="4" fontId="0" fillId="2" borderId="0" xfId="0" applyNumberFormat="1" applyFill="1" applyAlignment="1">
      <alignment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wrapText="1"/>
    </xf>
    <xf numFmtId="4" fontId="0" fillId="0" borderId="0" xfId="0" applyNumberFormat="1" applyAlignment="1">
      <alignment horizontal="center" vertical="center" wrapText="1"/>
    </xf>
    <xf numFmtId="4" fontId="0" fillId="0" borderId="0" xfId="0" applyNumberFormat="1" applyAlignment="1">
      <alignment horizontal="center" wrapText="1"/>
    </xf>
    <xf numFmtId="4" fontId="11" fillId="5" borderId="2" xfId="0" applyNumberFormat="1" applyFont="1" applyFill="1" applyBorder="1" applyAlignment="1">
      <alignment horizontal="center" vertical="center" wrapText="1"/>
    </xf>
    <xf numFmtId="4" fontId="9" fillId="0" borderId="2" xfId="5" applyNumberFormat="1" applyFont="1" applyBorder="1" applyAlignment="1">
      <alignment horizontal="center" vertical="center" wrapText="1"/>
    </xf>
    <xf numFmtId="4" fontId="9" fillId="0" borderId="0" xfId="0" applyNumberFormat="1" applyFont="1" applyFill="1" applyBorder="1" applyAlignment="1" applyProtection="1">
      <alignment horizontal="left" vertical="center" wrapText="1" shrinkToFit="1"/>
    </xf>
    <xf numFmtId="4" fontId="9" fillId="0" borderId="0" xfId="0" applyNumberFormat="1" applyFont="1" applyFill="1" applyBorder="1" applyAlignment="1" applyProtection="1">
      <alignment horizontal="center" vertical="center" wrapText="1" shrinkToFit="1"/>
    </xf>
    <xf numFmtId="4" fontId="0" fillId="2" borderId="0" xfId="0" applyNumberFormat="1" applyFill="1" applyBorder="1" applyAlignment="1">
      <alignment horizontal="center" vertical="center" wrapText="1"/>
    </xf>
    <xf numFmtId="4" fontId="0" fillId="2" borderId="0" xfId="0" applyNumberFormat="1" applyFill="1" applyAlignment="1">
      <alignment horizontal="center" vertical="center" wrapText="1"/>
    </xf>
    <xf numFmtId="4" fontId="10" fillId="6" borderId="2" xfId="0" applyNumberFormat="1" applyFont="1" applyFill="1" applyBorder="1" applyAlignment="1">
      <alignment horizontal="center" vertical="center" wrapText="1"/>
    </xf>
    <xf numFmtId="4" fontId="14" fillId="2" borderId="0" xfId="0" applyNumberFormat="1" applyFont="1" applyFill="1" applyBorder="1" applyAlignment="1"/>
    <xf numFmtId="3" fontId="25" fillId="2" borderId="0" xfId="0" applyNumberFormat="1" applyFont="1" applyFill="1" applyBorder="1" applyAlignment="1"/>
    <xf numFmtId="49" fontId="29" fillId="0" borderId="0" xfId="6" applyNumberFormat="1" applyFont="1" applyAlignment="1"/>
    <xf numFmtId="0" fontId="30" fillId="0" borderId="0" xfId="0" applyFont="1"/>
    <xf numFmtId="0" fontId="30" fillId="0" borderId="0" xfId="0" applyFont="1" applyAlignment="1">
      <alignment horizontal="left"/>
    </xf>
    <xf numFmtId="4" fontId="14" fillId="2" borderId="14" xfId="0" applyNumberFormat="1" applyFont="1" applyFill="1" applyBorder="1" applyAlignment="1">
      <alignment horizontal="left" vertical="center"/>
    </xf>
    <xf numFmtId="3" fontId="25" fillId="2" borderId="14" xfId="0" applyNumberFormat="1" applyFont="1" applyFill="1" applyBorder="1" applyAlignment="1">
      <alignment horizontal="left" vertical="center"/>
    </xf>
    <xf numFmtId="4" fontId="26" fillId="2" borderId="14" xfId="0" applyNumberFormat="1" applyFont="1" applyFill="1" applyBorder="1" applyAlignment="1">
      <alignment horizontal="left" vertical="center"/>
    </xf>
    <xf numFmtId="2" fontId="21" fillId="0" borderId="0" xfId="6" applyNumberFormat="1" applyFont="1" applyAlignment="1">
      <alignment horizontal="left" vertical="center" wrapText="1"/>
    </xf>
    <xf numFmtId="49" fontId="0" fillId="2" borderId="0" xfId="0" applyNumberFormat="1" applyFill="1" applyAlignment="1">
      <alignment horizontal="left" vertical="center" wrapText="1"/>
    </xf>
    <xf numFmtId="49" fontId="29" fillId="0" borderId="0" xfId="6" applyNumberFormat="1" applyFont="1" applyBorder="1" applyAlignment="1"/>
    <xf numFmtId="4" fontId="30" fillId="4" borderId="0" xfId="6" applyNumberFormat="1" applyFont="1" applyFill="1" applyBorder="1" applyAlignment="1">
      <alignment vertical="center" wrapText="1"/>
    </xf>
    <xf numFmtId="4" fontId="30" fillId="0" borderId="0" xfId="6" applyNumberFormat="1" applyFont="1" applyBorder="1" applyAlignment="1">
      <alignment vertical="center" wrapText="1"/>
    </xf>
    <xf numFmtId="49" fontId="30" fillId="4" borderId="0" xfId="6" applyNumberFormat="1" applyFont="1" applyFill="1" applyBorder="1" applyAlignment="1">
      <alignment vertical="center" wrapText="1"/>
    </xf>
    <xf numFmtId="49" fontId="13" fillId="5" borderId="1" xfId="0" applyNumberFormat="1" applyFont="1" applyFill="1" applyBorder="1" applyAlignment="1">
      <alignment horizontal="left" vertical="center" wrapText="1"/>
    </xf>
    <xf numFmtId="49" fontId="13" fillId="6" borderId="1" xfId="0" applyNumberFormat="1" applyFont="1" applyFill="1" applyBorder="1" applyAlignment="1">
      <alignment horizontal="left" vertical="center" wrapText="1"/>
    </xf>
    <xf numFmtId="49" fontId="8" fillId="5"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49" fontId="12" fillId="0" borderId="20" xfId="0" applyNumberFormat="1" applyFont="1" applyFill="1" applyBorder="1" applyAlignment="1">
      <alignment horizontal="center" vertical="center" wrapText="1"/>
    </xf>
    <xf numFmtId="49" fontId="27" fillId="0" borderId="0" xfId="0" applyNumberFormat="1" applyFont="1" applyFill="1" applyAlignment="1">
      <alignment wrapText="1"/>
    </xf>
    <xf numFmtId="164" fontId="11" fillId="6" borderId="1" xfId="5" applyNumberFormat="1" applyFont="1" applyFill="1" applyBorder="1" applyAlignment="1">
      <alignment horizontal="center" vertical="center" wrapText="1"/>
    </xf>
    <xf numFmtId="164" fontId="10" fillId="6" borderId="1" xfId="5" applyNumberFormat="1" applyFont="1" applyFill="1" applyBorder="1" applyAlignment="1">
      <alignment horizontal="center" vertical="center" wrapText="1"/>
    </xf>
    <xf numFmtId="164" fontId="9" fillId="3" borderId="1" xfId="5" applyNumberFormat="1" applyFont="1" applyFill="1" applyBorder="1" applyAlignment="1">
      <alignment horizontal="center" vertical="center" wrapText="1"/>
    </xf>
    <xf numFmtId="164" fontId="10" fillId="0" borderId="1" xfId="5" applyNumberFormat="1" applyFont="1" applyFill="1" applyBorder="1" applyAlignment="1">
      <alignment horizontal="center" vertical="center" wrapText="1"/>
    </xf>
    <xf numFmtId="164" fontId="11" fillId="0" borderId="1" xfId="5" applyNumberFormat="1" applyFont="1" applyFill="1" applyBorder="1" applyAlignment="1">
      <alignment horizontal="center" vertical="center" wrapText="1"/>
    </xf>
    <xf numFmtId="164" fontId="11" fillId="0" borderId="13" xfId="5" applyNumberFormat="1" applyFont="1" applyFill="1" applyBorder="1" applyAlignment="1">
      <alignment horizontal="center" vertical="center" wrapText="1"/>
    </xf>
    <xf numFmtId="4" fontId="19" fillId="0" borderId="0" xfId="0" applyNumberFormat="1" applyFont="1" applyAlignment="1">
      <alignment vertical="center" wrapText="1"/>
    </xf>
    <xf numFmtId="4" fontId="7" fillId="0" borderId="0" xfId="0" applyNumberFormat="1" applyFont="1" applyAlignment="1">
      <alignment horizontal="center" vertical="center" wrapText="1"/>
    </xf>
    <xf numFmtId="4" fontId="28" fillId="0" borderId="0" xfId="0" applyNumberFormat="1" applyFont="1" applyAlignment="1">
      <alignment horizontal="left" vertical="center" wrapText="1"/>
    </xf>
    <xf numFmtId="49" fontId="27" fillId="0" borderId="1" xfId="0" applyNumberFormat="1" applyFont="1" applyFill="1" applyBorder="1" applyAlignment="1">
      <alignment vertical="center" wrapText="1"/>
    </xf>
    <xf numFmtId="0" fontId="22" fillId="0" borderId="0" xfId="10" applyFont="1" applyAlignment="1">
      <alignment vertical="center"/>
    </xf>
    <xf numFmtId="0" fontId="14" fillId="0" borderId="0" xfId="10" applyFont="1" applyAlignment="1">
      <alignment vertical="center"/>
    </xf>
    <xf numFmtId="0" fontId="14" fillId="0" borderId="0" xfId="10" applyFont="1" applyAlignment="1">
      <alignment vertical="center" wrapText="1"/>
    </xf>
    <xf numFmtId="0" fontId="14" fillId="0" borderId="0" xfId="6" applyFont="1" applyAlignment="1">
      <alignment vertical="center" wrapText="1"/>
    </xf>
    <xf numFmtId="4" fontId="26" fillId="2" borderId="0" xfId="0" applyNumberFormat="1" applyFont="1" applyFill="1" applyBorder="1" applyAlignment="1">
      <alignment horizontal="center" vertical="center"/>
    </xf>
    <xf numFmtId="49" fontId="29" fillId="0" borderId="0" xfId="6" applyNumberFormat="1" applyFont="1" applyAlignment="1">
      <alignment vertical="center"/>
    </xf>
    <xf numFmtId="49" fontId="19" fillId="2" borderId="0" xfId="0" applyNumberFormat="1" applyFont="1" applyFill="1" applyBorder="1" applyAlignment="1">
      <alignment vertical="center" wrapText="1"/>
    </xf>
    <xf numFmtId="49" fontId="6" fillId="0" borderId="1" xfId="0" applyNumberFormat="1" applyFont="1" applyFill="1" applyBorder="1" applyAlignment="1">
      <alignment horizontal="right" vertical="center" wrapText="1"/>
    </xf>
    <xf numFmtId="164" fontId="11" fillId="8" borderId="1" xfId="5"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wrapText="1"/>
    </xf>
    <xf numFmtId="164" fontId="11" fillId="8" borderId="13" xfId="5" applyNumberFormat="1" applyFont="1" applyFill="1" applyBorder="1" applyAlignment="1">
      <alignment horizontal="center" vertical="center" wrapText="1"/>
    </xf>
    <xf numFmtId="49" fontId="31" fillId="0" borderId="1" xfId="0" applyNumberFormat="1" applyFont="1" applyFill="1" applyBorder="1" applyAlignment="1">
      <alignment vertical="center" wrapText="1"/>
    </xf>
    <xf numFmtId="49" fontId="31" fillId="0" borderId="1" xfId="0" applyNumberFormat="1" applyFont="1" applyFill="1" applyBorder="1" applyAlignment="1">
      <alignment horizontal="right" vertical="center" wrapText="1"/>
    </xf>
    <xf numFmtId="49" fontId="27" fillId="0" borderId="1" xfId="0" applyNumberFormat="1" applyFont="1" applyFill="1" applyBorder="1" applyAlignment="1">
      <alignment horizontal="right" vertical="center" wrapText="1"/>
    </xf>
    <xf numFmtId="0" fontId="32" fillId="0" borderId="1" xfId="0" applyFont="1" applyBorder="1" applyAlignment="1">
      <alignment horizontal="center" vertical="center" wrapText="1"/>
    </xf>
    <xf numFmtId="49" fontId="33"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left" vertical="center" wrapText="1"/>
    </xf>
    <xf numFmtId="0" fontId="9"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49" fontId="6" fillId="5" borderId="0" xfId="0" applyNumberFormat="1" applyFont="1" applyFill="1" applyAlignment="1">
      <alignment wrapText="1"/>
    </xf>
    <xf numFmtId="49" fontId="12"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 fontId="11" fillId="5" borderId="2" xfId="0" applyNumberFormat="1" applyFont="1" applyFill="1" applyBorder="1" applyAlignment="1">
      <alignment horizontal="center" vertical="center" wrapText="1"/>
    </xf>
    <xf numFmtId="4" fontId="10" fillId="6" borderId="2" xfId="0" applyNumberFormat="1" applyFont="1" applyFill="1" applyBorder="1" applyAlignment="1">
      <alignment horizontal="center" vertical="center" wrapText="1"/>
    </xf>
    <xf numFmtId="49" fontId="13" fillId="5" borderId="1" xfId="0" applyNumberFormat="1" applyFont="1" applyFill="1" applyBorder="1" applyAlignment="1">
      <alignment horizontal="left" vertical="center" wrapText="1"/>
    </xf>
    <xf numFmtId="49" fontId="13" fillId="6" borderId="1" xfId="0" applyNumberFormat="1" applyFont="1" applyFill="1" applyBorder="1" applyAlignment="1">
      <alignment horizontal="left" vertical="center" wrapText="1"/>
    </xf>
    <xf numFmtId="49" fontId="8" fillId="5"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6" fillId="0" borderId="1" xfId="0" applyNumberFormat="1" applyFont="1" applyFill="1" applyBorder="1" applyAlignment="1">
      <alignment wrapText="1"/>
    </xf>
    <xf numFmtId="164" fontId="11" fillId="3" borderId="13" xfId="5" applyNumberFormat="1" applyFont="1" applyFill="1" applyBorder="1" applyAlignment="1">
      <alignment horizontal="center" vertical="center" wrapText="1"/>
    </xf>
    <xf numFmtId="49" fontId="8" fillId="8" borderId="20" xfId="0" applyNumberFormat="1" applyFont="1" applyFill="1" applyBorder="1" applyAlignment="1">
      <alignment horizontal="center" vertical="center" wrapText="1"/>
    </xf>
    <xf numFmtId="49" fontId="12" fillId="8" borderId="1" xfId="0" applyNumberFormat="1" applyFont="1" applyFill="1" applyBorder="1" applyAlignment="1">
      <alignment horizontal="center" vertical="center" wrapText="1"/>
    </xf>
    <xf numFmtId="4" fontId="9" fillId="8" borderId="2" xfId="5" applyNumberFormat="1" applyFont="1" applyFill="1" applyBorder="1" applyAlignment="1">
      <alignment horizontal="center" vertical="center" wrapText="1"/>
    </xf>
    <xf numFmtId="164" fontId="9" fillId="8" borderId="1" xfId="5" applyNumberFormat="1"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49" fontId="31" fillId="0" borderId="1" xfId="0" applyNumberFormat="1" applyFont="1" applyFill="1" applyBorder="1" applyAlignment="1">
      <alignment wrapText="1"/>
    </xf>
    <xf numFmtId="49" fontId="12" fillId="6" borderId="20" xfId="0" applyNumberFormat="1" applyFont="1" applyFill="1" applyBorder="1" applyAlignment="1">
      <alignment horizontal="center" vertical="center" wrapText="1"/>
    </xf>
    <xf numFmtId="164" fontId="11" fillId="6" borderId="13" xfId="5" applyNumberFormat="1" applyFont="1" applyFill="1" applyBorder="1" applyAlignment="1">
      <alignment horizontal="center" vertical="center" wrapText="1"/>
    </xf>
    <xf numFmtId="164" fontId="10" fillId="8" borderId="13" xfId="5" applyNumberFormat="1" applyFont="1" applyFill="1" applyBorder="1" applyAlignment="1">
      <alignment horizontal="center" vertical="center" wrapText="1"/>
    </xf>
    <xf numFmtId="164" fontId="10" fillId="8" borderId="1" xfId="5" applyNumberFormat="1" applyFont="1" applyFill="1" applyBorder="1" applyAlignment="1">
      <alignment horizontal="center" vertical="center" wrapText="1"/>
    </xf>
    <xf numFmtId="49" fontId="12" fillId="8" borderId="20" xfId="0" applyNumberFormat="1" applyFont="1" applyFill="1" applyBorder="1" applyAlignment="1">
      <alignment horizontal="center" vertical="center" wrapText="1"/>
    </xf>
    <xf numFmtId="49" fontId="6" fillId="8" borderId="1" xfId="0" applyNumberFormat="1" applyFont="1" applyFill="1" applyBorder="1" applyAlignment="1">
      <alignment vertical="center" wrapText="1"/>
    </xf>
    <xf numFmtId="0" fontId="13" fillId="8" borderId="1" xfId="0" applyFont="1" applyFill="1" applyBorder="1" applyAlignment="1">
      <alignment horizontal="center" vertical="center" wrapText="1"/>
    </xf>
    <xf numFmtId="4" fontId="13" fillId="8" borderId="2" xfId="5" applyNumberFormat="1" applyFont="1" applyFill="1" applyBorder="1" applyAlignment="1">
      <alignment horizontal="center" vertical="center" wrapText="1"/>
    </xf>
    <xf numFmtId="164" fontId="13" fillId="8" borderId="1" xfId="5" applyNumberFormat="1" applyFont="1" applyFill="1" applyBorder="1" applyAlignment="1">
      <alignment horizontal="center" vertical="center" wrapText="1"/>
    </xf>
    <xf numFmtId="49" fontId="6" fillId="8" borderId="0" xfId="0" applyNumberFormat="1" applyFont="1" applyFill="1" applyAlignment="1">
      <alignment wrapText="1"/>
    </xf>
    <xf numFmtId="49" fontId="27" fillId="8" borderId="1" xfId="0" applyNumberFormat="1" applyFont="1" applyFill="1" applyBorder="1" applyAlignment="1">
      <alignment vertical="center" wrapText="1"/>
    </xf>
    <xf numFmtId="0" fontId="9" fillId="8" borderId="1" xfId="0" applyFont="1" applyFill="1" applyBorder="1" applyAlignment="1">
      <alignment horizontal="center" vertical="center" wrapText="1"/>
    </xf>
    <xf numFmtId="49" fontId="27" fillId="8" borderId="0" xfId="0" applyNumberFormat="1" applyFont="1" applyFill="1" applyAlignment="1">
      <alignment wrapText="1"/>
    </xf>
    <xf numFmtId="49" fontId="6" fillId="6" borderId="1" xfId="0" applyNumberFormat="1" applyFont="1" applyFill="1" applyBorder="1" applyAlignment="1">
      <alignment vertical="center" wrapText="1"/>
    </xf>
    <xf numFmtId="49" fontId="8" fillId="9" borderId="1" xfId="0" applyNumberFormat="1" applyFont="1" applyFill="1" applyBorder="1" applyAlignment="1">
      <alignment horizontal="center" vertical="center" wrapText="1"/>
    </xf>
    <xf numFmtId="164" fontId="11" fillId="9" borderId="1" xfId="5"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4" fontId="9" fillId="6" borderId="2" xfId="5" applyNumberFormat="1" applyFont="1" applyFill="1" applyBorder="1" applyAlignment="1">
      <alignment horizontal="center" vertical="center" wrapText="1"/>
    </xf>
    <xf numFmtId="164" fontId="9" fillId="6" borderId="1" xfId="5" applyNumberFormat="1" applyFont="1" applyFill="1" applyBorder="1" applyAlignment="1">
      <alignment horizontal="center" vertical="center" wrapText="1"/>
    </xf>
    <xf numFmtId="49" fontId="8" fillId="6" borderId="20" xfId="0" applyNumberFormat="1" applyFont="1" applyFill="1" applyBorder="1" applyAlignment="1">
      <alignment horizontal="center" vertical="center" wrapText="1"/>
    </xf>
    <xf numFmtId="49" fontId="10" fillId="6" borderId="1" xfId="0" applyNumberFormat="1" applyFont="1" applyFill="1" applyBorder="1" applyAlignment="1">
      <alignment horizontal="left" vertical="center" wrapText="1"/>
    </xf>
    <xf numFmtId="4" fontId="11" fillId="0" borderId="2" xfId="5" applyNumberFormat="1"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49" fontId="13" fillId="9" borderId="1" xfId="0" applyNumberFormat="1" applyFont="1" applyFill="1" applyBorder="1" applyAlignment="1">
      <alignment horizontal="left" vertical="center" wrapText="1"/>
    </xf>
    <xf numFmtId="49" fontId="11" fillId="9" borderId="1" xfId="0" applyNumberFormat="1" applyFont="1" applyFill="1" applyBorder="1" applyAlignment="1">
      <alignment horizontal="center" vertical="center" wrapText="1"/>
    </xf>
    <xf numFmtId="4" fontId="10" fillId="9" borderId="2" xfId="0" applyNumberFormat="1" applyFont="1" applyFill="1" applyBorder="1" applyAlignment="1">
      <alignment horizontal="center" vertical="center" wrapText="1"/>
    </xf>
    <xf numFmtId="164" fontId="10" fillId="9" borderId="1" xfId="5" applyNumberFormat="1" applyFont="1" applyFill="1" applyBorder="1" applyAlignment="1">
      <alignment horizontal="center" vertical="center" wrapText="1"/>
    </xf>
    <xf numFmtId="49" fontId="8" fillId="9" borderId="20" xfId="0" applyNumberFormat="1" applyFont="1" applyFill="1" applyBorder="1" applyAlignment="1">
      <alignment horizontal="center" vertical="center" wrapText="1"/>
    </xf>
    <xf numFmtId="49" fontId="6" fillId="9" borderId="1" xfId="0" applyNumberFormat="1" applyFont="1" applyFill="1" applyBorder="1" applyAlignment="1">
      <alignment vertical="center" wrapText="1"/>
    </xf>
    <xf numFmtId="0" fontId="13" fillId="9" borderId="1" xfId="0" applyFont="1" applyFill="1" applyBorder="1" applyAlignment="1">
      <alignment horizontal="center" vertical="center" wrapText="1"/>
    </xf>
    <xf numFmtId="4" fontId="13" fillId="9" borderId="2" xfId="5" applyNumberFormat="1" applyFont="1" applyFill="1" applyBorder="1" applyAlignment="1">
      <alignment horizontal="center" vertical="center" wrapText="1"/>
    </xf>
    <xf numFmtId="164" fontId="10" fillId="9" borderId="13" xfId="5" applyNumberFormat="1" applyFont="1" applyFill="1" applyBorder="1" applyAlignment="1">
      <alignment horizontal="center" vertical="center" wrapText="1"/>
    </xf>
    <xf numFmtId="164" fontId="13" fillId="9" borderId="1" xfId="5"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31" fillId="0" borderId="0" xfId="0" applyNumberFormat="1" applyFont="1" applyFill="1" applyAlignment="1">
      <alignment horizontal="center" wrapText="1"/>
    </xf>
    <xf numFmtId="49" fontId="6" fillId="6" borderId="1" xfId="0" applyNumberFormat="1" applyFont="1" applyFill="1" applyBorder="1" applyAlignment="1">
      <alignment wrapText="1"/>
    </xf>
    <xf numFmtId="4" fontId="11" fillId="6" borderId="2" xfId="5" applyNumberFormat="1" applyFont="1" applyFill="1" applyBorder="1" applyAlignment="1">
      <alignment horizontal="center" vertical="center" wrapText="1"/>
    </xf>
    <xf numFmtId="49" fontId="11" fillId="6" borderId="20"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49" fontId="34" fillId="6" borderId="1" xfId="0" applyNumberFormat="1"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0" fontId="32" fillId="6" borderId="1" xfId="0" applyFont="1" applyFill="1" applyBorder="1" applyAlignment="1">
      <alignment horizontal="center" vertical="center" wrapText="1"/>
    </xf>
    <xf numFmtId="4" fontId="10" fillId="0" borderId="4" xfId="0" applyNumberFormat="1" applyFont="1" applyBorder="1" applyAlignment="1" applyProtection="1">
      <alignment horizontal="center" vertical="center" wrapText="1"/>
      <protection locked="0"/>
    </xf>
    <xf numFmtId="4" fontId="10" fillId="0" borderId="16" xfId="0" applyNumberFormat="1" applyFont="1" applyBorder="1" applyAlignment="1" applyProtection="1">
      <alignment horizontal="center" vertical="center" wrapText="1"/>
      <protection locked="0"/>
    </xf>
    <xf numFmtId="4" fontId="13" fillId="0" borderId="4" xfId="0" applyNumberFormat="1" applyFont="1" applyBorder="1" applyAlignment="1" applyProtection="1">
      <alignment horizontal="center" vertical="center" wrapText="1"/>
      <protection locked="0"/>
    </xf>
    <xf numFmtId="4" fontId="13" fillId="0" borderId="16" xfId="0" applyNumberFormat="1" applyFont="1" applyBorder="1" applyAlignment="1" applyProtection="1">
      <alignment horizontal="center" vertical="center" wrapText="1"/>
      <protection locked="0"/>
    </xf>
    <xf numFmtId="43" fontId="11" fillId="5" borderId="1" xfId="5" applyFont="1" applyFill="1" applyBorder="1" applyAlignment="1">
      <alignment horizontal="center" vertical="center" wrapText="1"/>
    </xf>
    <xf numFmtId="4" fontId="0" fillId="0" borderId="0" xfId="0" applyNumberFormat="1" applyAlignment="1">
      <alignment horizontal="left" wrapText="1"/>
    </xf>
    <xf numFmtId="4" fontId="7" fillId="4" borderId="1" xfId="0" applyNumberFormat="1" applyFont="1" applyFill="1" applyBorder="1" applyAlignment="1">
      <alignment horizontal="center" wrapText="1"/>
    </xf>
    <xf numFmtId="4" fontId="28" fillId="7" borderId="21" xfId="0" applyNumberFormat="1" applyFont="1" applyFill="1" applyBorder="1" applyAlignment="1">
      <alignment horizontal="left" vertical="center" wrapText="1"/>
    </xf>
    <xf numFmtId="4" fontId="28" fillId="7" borderId="18" xfId="0" applyNumberFormat="1" applyFont="1" applyFill="1" applyBorder="1" applyAlignment="1">
      <alignment horizontal="left" vertical="center" wrapText="1"/>
    </xf>
    <xf numFmtId="4" fontId="28" fillId="7" borderId="22" xfId="0" applyNumberFormat="1" applyFont="1" applyFill="1" applyBorder="1" applyAlignment="1">
      <alignment horizontal="left" vertical="center" wrapText="1"/>
    </xf>
    <xf numFmtId="0" fontId="9" fillId="0" borderId="17" xfId="0" applyNumberFormat="1" applyFont="1" applyFill="1" applyBorder="1" applyAlignment="1" applyProtection="1">
      <alignment horizontal="left" vertical="center" wrapText="1" shrinkToFit="1"/>
    </xf>
    <xf numFmtId="0" fontId="9" fillId="0" borderId="14" xfId="0" applyNumberFormat="1" applyFont="1" applyFill="1" applyBorder="1" applyAlignment="1" applyProtection="1">
      <alignment horizontal="left" vertical="center" wrapText="1" shrinkToFit="1"/>
    </xf>
    <xf numFmtId="4" fontId="16" fillId="0" borderId="0" xfId="0" applyNumberFormat="1" applyFont="1" applyAlignment="1">
      <alignment horizontal="center" vertical="center" wrapText="1"/>
    </xf>
    <xf numFmtId="4" fontId="28" fillId="4" borderId="9" xfId="0" applyNumberFormat="1" applyFont="1" applyFill="1" applyBorder="1" applyAlignment="1">
      <alignment horizontal="center" vertical="center" wrapText="1"/>
    </xf>
    <xf numFmtId="4" fontId="28" fillId="4" borderId="10" xfId="0" applyNumberFormat="1" applyFont="1" applyFill="1" applyBorder="1" applyAlignment="1">
      <alignment horizontal="center" vertical="center" wrapText="1"/>
    </xf>
    <xf numFmtId="4" fontId="28" fillId="4" borderId="13" xfId="0" applyNumberFormat="1" applyFont="1" applyFill="1" applyBorder="1" applyAlignment="1">
      <alignment horizontal="center" vertical="center" wrapText="1"/>
    </xf>
    <xf numFmtId="4" fontId="10" fillId="0" borderId="5" xfId="0" applyNumberFormat="1" applyFont="1" applyBorder="1" applyAlignment="1">
      <alignment horizontal="center" vertical="center" wrapText="1"/>
    </xf>
    <xf numFmtId="4" fontId="10" fillId="0" borderId="6" xfId="0" applyNumberFormat="1" applyFont="1" applyBorder="1" applyAlignment="1">
      <alignment horizontal="center" vertical="center" wrapText="1"/>
    </xf>
    <xf numFmtId="4" fontId="10" fillId="0" borderId="7" xfId="0" applyNumberFormat="1" applyFont="1" applyBorder="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0" xfId="0" applyNumberFormat="1" applyFont="1" applyFill="1" applyBorder="1" applyAlignment="1">
      <alignment horizontal="center" vertical="center" wrapText="1"/>
    </xf>
    <xf numFmtId="0" fontId="9" fillId="3" borderId="9" xfId="0" applyNumberFormat="1" applyFont="1" applyFill="1" applyBorder="1" applyAlignment="1" applyProtection="1">
      <alignment horizontal="left" vertical="center" wrapText="1" shrinkToFit="1"/>
    </xf>
    <xf numFmtId="0" fontId="9" fillId="3" borderId="10" xfId="0" applyNumberFormat="1" applyFont="1" applyFill="1" applyBorder="1" applyAlignment="1" applyProtection="1">
      <alignment horizontal="left" vertical="center" wrapText="1" shrinkToFit="1"/>
    </xf>
    <xf numFmtId="0" fontId="9" fillId="0" borderId="9" xfId="0" applyNumberFormat="1" applyFont="1" applyFill="1" applyBorder="1" applyAlignment="1" applyProtection="1">
      <alignment horizontal="left" vertical="center" wrapText="1" shrinkToFit="1"/>
    </xf>
    <xf numFmtId="0" fontId="9" fillId="0" borderId="10" xfId="0" applyNumberFormat="1" applyFont="1" applyFill="1" applyBorder="1" applyAlignment="1" applyProtection="1">
      <alignment horizontal="left" vertical="center" wrapText="1" shrinkToFit="1"/>
    </xf>
    <xf numFmtId="4" fontId="10" fillId="0" borderId="12"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wrapText="1"/>
      <protection locked="0"/>
    </xf>
    <xf numFmtId="4" fontId="10" fillId="0" borderId="5" xfId="0" applyNumberFormat="1" applyFont="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0" borderId="7" xfId="0" applyNumberFormat="1" applyFont="1" applyBorder="1" applyAlignment="1" applyProtection="1">
      <alignment horizontal="center" vertical="center" wrapText="1"/>
      <protection locked="0"/>
    </xf>
    <xf numFmtId="4" fontId="30" fillId="0" borderId="9" xfId="6" applyNumberFormat="1" applyFont="1" applyBorder="1" applyAlignment="1">
      <alignment horizontal="left" wrapText="1"/>
    </xf>
    <xf numFmtId="4" fontId="30" fillId="0" borderId="13" xfId="6" applyNumberFormat="1" applyFont="1" applyBorder="1" applyAlignment="1">
      <alignment horizontal="left" wrapText="1"/>
    </xf>
    <xf numFmtId="0" fontId="14" fillId="0" borderId="0" xfId="10" applyFont="1" applyAlignment="1">
      <alignment horizontal="left" wrapText="1"/>
    </xf>
    <xf numFmtId="4" fontId="30" fillId="0" borderId="1" xfId="6" applyNumberFormat="1" applyFont="1" applyBorder="1" applyAlignment="1">
      <alignment horizontal="center" vertical="center" wrapText="1"/>
    </xf>
    <xf numFmtId="4" fontId="30" fillId="4" borderId="1" xfId="6" applyNumberFormat="1" applyFont="1" applyFill="1" applyBorder="1" applyAlignment="1">
      <alignment horizontal="center" vertical="center" wrapText="1"/>
    </xf>
    <xf numFmtId="4" fontId="10" fillId="0" borderId="3" xfId="0" applyNumberFormat="1" applyFont="1" applyBorder="1" applyAlignment="1" applyProtection="1">
      <alignment horizontal="center" vertical="center" wrapText="1"/>
      <protection locked="0"/>
    </xf>
    <xf numFmtId="4" fontId="10" fillId="0" borderId="15" xfId="0" applyNumberFormat="1" applyFont="1" applyBorder="1" applyAlignment="1" applyProtection="1">
      <alignment horizontal="center" vertical="center" wrapText="1"/>
      <protection locked="0"/>
    </xf>
    <xf numFmtId="4" fontId="28" fillId="7" borderId="25" xfId="0" applyNumberFormat="1" applyFont="1" applyFill="1" applyBorder="1" applyAlignment="1">
      <alignment horizontal="left" vertical="center" wrapText="1"/>
    </xf>
    <xf numFmtId="4" fontId="28" fillId="7" borderId="26" xfId="0" applyNumberFormat="1" applyFont="1" applyFill="1" applyBorder="1" applyAlignment="1">
      <alignment horizontal="left" vertical="center" wrapText="1"/>
    </xf>
    <xf numFmtId="4" fontId="28" fillId="7" borderId="23" xfId="0" applyNumberFormat="1" applyFont="1" applyFill="1" applyBorder="1" applyAlignment="1">
      <alignment horizontal="left" vertical="center" wrapText="1"/>
    </xf>
    <xf numFmtId="4" fontId="28" fillId="7" borderId="19" xfId="0" applyNumberFormat="1" applyFont="1" applyFill="1" applyBorder="1" applyAlignment="1">
      <alignment horizontal="left" vertical="center" wrapText="1"/>
    </xf>
    <xf numFmtId="4" fontId="28" fillId="7" borderId="24" xfId="0" applyNumberFormat="1" applyFont="1" applyFill="1" applyBorder="1" applyAlignment="1">
      <alignment horizontal="left" vertical="center" wrapText="1"/>
    </xf>
    <xf numFmtId="49" fontId="19" fillId="2" borderId="0" xfId="0" applyNumberFormat="1" applyFont="1" applyFill="1" applyAlignment="1">
      <alignment horizontal="left" wrapText="1"/>
    </xf>
    <xf numFmtId="0" fontId="21" fillId="0" borderId="0" xfId="10" applyFont="1" applyAlignment="1">
      <alignment horizontal="left" vertical="center" wrapText="1"/>
    </xf>
    <xf numFmtId="49" fontId="17" fillId="2" borderId="0" xfId="0" applyNumberFormat="1" applyFont="1" applyFill="1" applyAlignment="1">
      <alignment horizontal="left" wrapText="1"/>
    </xf>
    <xf numFmtId="49" fontId="20" fillId="2" borderId="0" xfId="0" applyNumberFormat="1" applyFont="1" applyFill="1" applyAlignment="1">
      <alignment horizontal="left" wrapText="1"/>
    </xf>
    <xf numFmtId="4" fontId="30" fillId="0" borderId="9" xfId="6" applyNumberFormat="1" applyFont="1" applyBorder="1" applyAlignment="1">
      <alignment horizontal="left" vertical="center" wrapText="1"/>
    </xf>
    <xf numFmtId="4" fontId="30" fillId="0" borderId="10" xfId="6" applyNumberFormat="1" applyFont="1" applyBorder="1" applyAlignment="1">
      <alignment horizontal="left" vertical="center" wrapText="1"/>
    </xf>
    <xf numFmtId="4" fontId="30" fillId="0" borderId="13" xfId="6" applyNumberFormat="1" applyFont="1" applyBorder="1" applyAlignment="1">
      <alignment horizontal="left" vertical="center" wrapText="1"/>
    </xf>
    <xf numFmtId="4" fontId="30" fillId="0" borderId="9" xfId="6" applyNumberFormat="1" applyFont="1" applyBorder="1" applyAlignment="1">
      <alignment horizontal="right" wrapText="1"/>
    </xf>
    <xf numFmtId="4" fontId="30" fillId="0" borderId="13" xfId="6" applyNumberFormat="1" applyFont="1" applyBorder="1" applyAlignment="1">
      <alignment horizontal="right" wrapText="1"/>
    </xf>
  </cellXfs>
  <cellStyles count="19">
    <cellStyle name="Обычный" xfId="0" builtinId="0"/>
    <cellStyle name="Обычный 2" xfId="1"/>
    <cellStyle name="Обычный 3" xfId="3"/>
    <cellStyle name="Обычный 3 2" xfId="6"/>
    <cellStyle name="Обычный 3 2 2" xfId="10"/>
    <cellStyle name="Обычный 3 2 2 2" xfId="18"/>
    <cellStyle name="Обычный 3 2 3" xfId="14"/>
    <cellStyle name="Обычный 3 3" xfId="7"/>
    <cellStyle name="Обычный 3 3 2" xfId="15"/>
    <cellStyle name="Обычный 3 4" xfId="11"/>
    <cellStyle name="Обычный 4" xfId="4"/>
    <cellStyle name="Обычный 4 2" xfId="8"/>
    <cellStyle name="Обычный 4 2 2" xfId="16"/>
    <cellStyle name="Обычный 4 3" xfId="12"/>
    <cellStyle name="Обычный 5 2" xfId="2"/>
    <cellStyle name="Финансовый" xfId="5" builtinId="3"/>
    <cellStyle name="Финансовый 2" xfId="9"/>
    <cellStyle name="Финансовый 2 2" xfId="17"/>
    <cellStyle name="Финансовый 3" xfId="1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258"/>
  <sheetViews>
    <sheetView tabSelected="1" view="pageBreakPreview" zoomScale="80" zoomScaleNormal="70" zoomScaleSheetLayoutView="80" workbookViewId="0">
      <selection activeCell="B160" sqref="B160"/>
    </sheetView>
  </sheetViews>
  <sheetFormatPr defaultColWidth="10.875" defaultRowHeight="15.75" outlineLevelRow="1" x14ac:dyDescent="0.25"/>
  <cols>
    <col min="1" max="1" width="10.125" style="1" customWidth="1"/>
    <col min="2" max="2" width="7.875" style="4" customWidth="1"/>
    <col min="3" max="3" width="98.5" style="15" customWidth="1"/>
    <col min="4" max="4" width="6.625" style="3" bestFit="1" customWidth="1"/>
    <col min="5" max="5" width="13.125" style="51" customWidth="1"/>
    <col min="6" max="6" width="12.125" style="1" customWidth="1"/>
    <col min="7" max="7" width="13" style="1" customWidth="1"/>
    <col min="8" max="8" width="13.625" style="1" customWidth="1"/>
    <col min="9" max="9" width="17.125" style="1" customWidth="1"/>
    <col min="10" max="10" width="16.5" style="1" customWidth="1"/>
    <col min="11" max="11" width="17.875" style="1" customWidth="1"/>
    <col min="12" max="12" width="35.25" style="1" customWidth="1"/>
    <col min="13" max="13" width="10.875" style="1" customWidth="1"/>
    <col min="14" max="14" width="6.625" style="1" customWidth="1"/>
    <col min="15" max="16384" width="10.875" style="1"/>
  </cols>
  <sheetData>
    <row r="1" spans="1:11" s="30" customFormat="1" x14ac:dyDescent="0.25">
      <c r="A1" s="41"/>
      <c r="B1" s="42"/>
      <c r="C1" s="80"/>
      <c r="D1" s="45"/>
      <c r="E1" s="44"/>
      <c r="F1" s="43"/>
      <c r="G1" s="43"/>
      <c r="H1" s="43"/>
      <c r="I1" s="43"/>
      <c r="J1" s="43"/>
    </row>
    <row r="2" spans="1:11" s="30" customFormat="1" x14ac:dyDescent="0.25">
      <c r="A2" s="41"/>
      <c r="B2" s="42"/>
      <c r="C2" s="80"/>
      <c r="D2" s="45"/>
      <c r="E2" s="44"/>
      <c r="F2" s="43"/>
      <c r="G2" s="43"/>
      <c r="H2" s="43"/>
      <c r="I2" s="43"/>
      <c r="J2" s="43"/>
    </row>
    <row r="3" spans="1:11" s="30" customFormat="1" ht="15.75" customHeight="1" x14ac:dyDescent="0.25">
      <c r="A3" s="170" t="s">
        <v>35</v>
      </c>
      <c r="B3" s="170"/>
      <c r="C3" s="170"/>
      <c r="D3" s="170"/>
      <c r="E3" s="170"/>
      <c r="F3" s="170"/>
      <c r="G3" s="170"/>
      <c r="H3" s="170"/>
      <c r="I3" s="43"/>
      <c r="J3" s="43"/>
    </row>
    <row r="4" spans="1:11" s="30" customFormat="1" x14ac:dyDescent="0.25">
      <c r="A4" s="170" t="s">
        <v>120</v>
      </c>
      <c r="B4" s="170"/>
      <c r="C4" s="170"/>
      <c r="D4" s="170"/>
      <c r="E4" s="170"/>
      <c r="F4" s="170"/>
      <c r="G4" s="170"/>
      <c r="H4" s="43"/>
      <c r="I4" s="43"/>
      <c r="J4" s="43"/>
    </row>
    <row r="5" spans="1:11" s="30" customFormat="1" x14ac:dyDescent="0.25">
      <c r="A5" s="41"/>
      <c r="B5" s="42"/>
      <c r="C5" s="80"/>
      <c r="D5" s="45"/>
      <c r="E5" s="44"/>
      <c r="F5" s="43"/>
      <c r="G5" s="43"/>
      <c r="H5" s="43"/>
      <c r="I5" s="43"/>
      <c r="J5" s="43"/>
    </row>
    <row r="6" spans="1:11" s="30" customFormat="1" ht="22.5" x14ac:dyDescent="0.25">
      <c r="A6" s="38"/>
      <c r="B6" s="39"/>
      <c r="C6" s="177" t="s">
        <v>36</v>
      </c>
      <c r="D6" s="177"/>
      <c r="E6" s="51"/>
      <c r="F6" s="40"/>
      <c r="G6" s="40"/>
      <c r="H6" s="40"/>
      <c r="I6" s="40"/>
      <c r="J6" s="40"/>
    </row>
    <row r="7" spans="1:11" s="30" customFormat="1" x14ac:dyDescent="0.25">
      <c r="A7" s="38"/>
      <c r="B7" s="39"/>
      <c r="C7" s="81"/>
      <c r="D7" s="39"/>
      <c r="E7" s="51"/>
      <c r="F7" s="40"/>
      <c r="G7" s="40"/>
      <c r="H7" s="40"/>
      <c r="I7" s="40"/>
      <c r="J7" s="40"/>
    </row>
    <row r="8" spans="1:11" s="30" customFormat="1" x14ac:dyDescent="0.25">
      <c r="A8" s="38"/>
      <c r="B8" s="39"/>
      <c r="C8" s="81"/>
      <c r="D8" s="172" t="s">
        <v>52</v>
      </c>
      <c r="E8" s="173"/>
      <c r="F8" s="174"/>
      <c r="G8" s="178"/>
      <c r="H8" s="179"/>
      <c r="I8" s="179"/>
      <c r="J8" s="179"/>
      <c r="K8" s="180"/>
    </row>
    <row r="9" spans="1:11" s="30" customFormat="1" x14ac:dyDescent="0.25">
      <c r="A9" s="171"/>
      <c r="B9" s="171"/>
      <c r="C9" s="82" t="s">
        <v>34</v>
      </c>
      <c r="D9" s="172" t="s">
        <v>53</v>
      </c>
      <c r="E9" s="173"/>
      <c r="F9" s="174"/>
      <c r="G9" s="178"/>
      <c r="H9" s="179"/>
      <c r="I9" s="179"/>
      <c r="J9" s="179"/>
      <c r="K9" s="180"/>
    </row>
    <row r="10" spans="1:11" s="6" customFormat="1" x14ac:dyDescent="0.25">
      <c r="A10" s="38"/>
      <c r="B10" s="39"/>
      <c r="C10" s="81"/>
      <c r="D10" s="172" t="s">
        <v>54</v>
      </c>
      <c r="E10" s="173"/>
      <c r="F10" s="174"/>
      <c r="G10" s="178"/>
      <c r="H10" s="179"/>
      <c r="I10" s="179"/>
      <c r="J10" s="179"/>
      <c r="K10" s="180"/>
    </row>
    <row r="11" spans="1:11" s="6" customFormat="1" x14ac:dyDescent="0.25">
      <c r="A11" s="38"/>
      <c r="B11" s="39"/>
      <c r="C11" s="81"/>
      <c r="D11" s="172" t="s">
        <v>55</v>
      </c>
      <c r="E11" s="173"/>
      <c r="F11" s="174"/>
      <c r="G11" s="178"/>
      <c r="H11" s="179"/>
      <c r="I11" s="179"/>
      <c r="J11" s="179"/>
      <c r="K11" s="180"/>
    </row>
    <row r="12" spans="1:11" s="6" customFormat="1" ht="24.75" customHeight="1" x14ac:dyDescent="0.25">
      <c r="A12" s="38"/>
      <c r="B12" s="39"/>
      <c r="C12" s="81"/>
      <c r="D12" s="172" t="s">
        <v>56</v>
      </c>
      <c r="E12" s="173"/>
      <c r="F12" s="174"/>
      <c r="G12" s="178"/>
      <c r="H12" s="179"/>
      <c r="I12" s="179"/>
      <c r="J12" s="179"/>
      <c r="K12" s="180"/>
    </row>
    <row r="13" spans="1:11" s="6" customFormat="1" x14ac:dyDescent="0.25">
      <c r="A13" s="38"/>
      <c r="B13" s="39"/>
      <c r="C13" s="81"/>
      <c r="D13" s="172" t="s">
        <v>57</v>
      </c>
      <c r="E13" s="173"/>
      <c r="F13" s="174"/>
      <c r="G13" s="178"/>
      <c r="H13" s="179"/>
      <c r="I13" s="179"/>
      <c r="J13" s="179"/>
      <c r="K13" s="180"/>
    </row>
    <row r="14" spans="1:11" s="6" customFormat="1" x14ac:dyDescent="0.25">
      <c r="A14" s="38"/>
      <c r="B14" s="39"/>
      <c r="C14" s="81"/>
      <c r="D14" s="204" t="s">
        <v>58</v>
      </c>
      <c r="E14" s="205"/>
      <c r="F14" s="206"/>
      <c r="G14" s="178"/>
      <c r="H14" s="179"/>
      <c r="I14" s="179"/>
      <c r="J14" s="179"/>
      <c r="K14" s="180"/>
    </row>
    <row r="15" spans="1:11" s="6" customFormat="1" ht="16.5" thickBot="1" x14ac:dyDescent="0.3">
      <c r="A15" s="38"/>
      <c r="B15" s="39"/>
      <c r="C15" s="81"/>
      <c r="D15" s="202" t="s">
        <v>59</v>
      </c>
      <c r="E15" s="203"/>
      <c r="F15" s="203"/>
      <c r="G15" s="178"/>
      <c r="H15" s="179"/>
      <c r="I15" s="179"/>
      <c r="J15" s="179"/>
      <c r="K15" s="180"/>
    </row>
    <row r="16" spans="1:11" ht="36" customHeight="1" x14ac:dyDescent="0.25">
      <c r="A16" s="190" t="s">
        <v>46</v>
      </c>
      <c r="B16" s="165" t="s">
        <v>2</v>
      </c>
      <c r="C16" s="167" t="s">
        <v>1</v>
      </c>
      <c r="D16" s="165" t="s">
        <v>0</v>
      </c>
      <c r="E16" s="200" t="s">
        <v>3</v>
      </c>
      <c r="F16" s="192" t="s">
        <v>4</v>
      </c>
      <c r="G16" s="193"/>
      <c r="H16" s="194"/>
      <c r="I16" s="181" t="s">
        <v>5</v>
      </c>
      <c r="J16" s="182"/>
      <c r="K16" s="183"/>
    </row>
    <row r="17" spans="1:11" ht="36" customHeight="1" x14ac:dyDescent="0.25">
      <c r="A17" s="191"/>
      <c r="B17" s="166"/>
      <c r="C17" s="168"/>
      <c r="D17" s="166"/>
      <c r="E17" s="201"/>
      <c r="F17" s="7" t="s">
        <v>6</v>
      </c>
      <c r="G17" s="8" t="s">
        <v>7</v>
      </c>
      <c r="H17" s="9" t="s">
        <v>8</v>
      </c>
      <c r="I17" s="7" t="s">
        <v>6</v>
      </c>
      <c r="J17" s="10" t="s">
        <v>9</v>
      </c>
      <c r="K17" s="11" t="s">
        <v>8</v>
      </c>
    </row>
    <row r="18" spans="1:11" s="34" customFormat="1" ht="18.75" customHeight="1" x14ac:dyDescent="0.25">
      <c r="A18" s="71"/>
      <c r="B18" s="69"/>
      <c r="C18" s="67" t="s">
        <v>62</v>
      </c>
      <c r="D18" s="32"/>
      <c r="E18" s="46"/>
      <c r="F18" s="169"/>
      <c r="G18" s="169"/>
      <c r="H18" s="169"/>
      <c r="I18" s="33">
        <f>I19+I51</f>
        <v>0</v>
      </c>
      <c r="J18" s="33">
        <f t="shared" ref="J18:K18" si="0">J19+J51</f>
        <v>0</v>
      </c>
      <c r="K18" s="33">
        <f t="shared" si="0"/>
        <v>0</v>
      </c>
    </row>
    <row r="19" spans="1:11" s="73" customFormat="1" outlineLevel="1" x14ac:dyDescent="0.25">
      <c r="A19" s="35"/>
      <c r="B19" s="70" t="s">
        <v>127</v>
      </c>
      <c r="C19" s="68" t="s">
        <v>63</v>
      </c>
      <c r="D19" s="36"/>
      <c r="E19" s="52"/>
      <c r="F19" s="74"/>
      <c r="G19" s="74"/>
      <c r="H19" s="74"/>
      <c r="I19" s="75">
        <f>SUM(I20:I50)</f>
        <v>0</v>
      </c>
      <c r="J19" s="75">
        <f t="shared" ref="J19:K19" si="1">SUM(J20:J50)</f>
        <v>0</v>
      </c>
      <c r="K19" s="75">
        <f t="shared" si="1"/>
        <v>0</v>
      </c>
    </row>
    <row r="20" spans="1:11" s="73" customFormat="1" outlineLevel="1" x14ac:dyDescent="0.25">
      <c r="A20" s="93"/>
      <c r="B20" s="20" t="s">
        <v>128</v>
      </c>
      <c r="C20" s="114" t="s">
        <v>71</v>
      </c>
      <c r="D20" s="5" t="s">
        <v>64</v>
      </c>
      <c r="E20" s="47">
        <v>4</v>
      </c>
      <c r="F20" s="94"/>
      <c r="G20" s="78"/>
      <c r="H20" s="76">
        <f t="shared" ref="H20:H50" si="2">SUM(F20:G20)</f>
        <v>0</v>
      </c>
      <c r="I20" s="78">
        <f t="shared" ref="I20:I50" si="3">E20*F20</f>
        <v>0</v>
      </c>
      <c r="J20" s="78">
        <f t="shared" ref="J20:J50" si="4">G20*E20</f>
        <v>0</v>
      </c>
      <c r="K20" s="78">
        <f t="shared" ref="K20:K50" si="5">H20*E20</f>
        <v>0</v>
      </c>
    </row>
    <row r="21" spans="1:11" s="73" customFormat="1" outlineLevel="1" x14ac:dyDescent="0.25">
      <c r="A21" s="93"/>
      <c r="B21" s="99" t="s">
        <v>129</v>
      </c>
      <c r="C21" s="96" t="s">
        <v>65</v>
      </c>
      <c r="D21" s="98" t="s">
        <v>64</v>
      </c>
      <c r="E21" s="47">
        <v>4</v>
      </c>
      <c r="F21" s="79"/>
      <c r="G21" s="92"/>
      <c r="H21" s="76">
        <f t="shared" si="2"/>
        <v>0</v>
      </c>
      <c r="I21" s="78">
        <f t="shared" si="3"/>
        <v>0</v>
      </c>
      <c r="J21" s="78">
        <f t="shared" si="4"/>
        <v>0</v>
      </c>
      <c r="K21" s="78">
        <f t="shared" si="5"/>
        <v>0</v>
      </c>
    </row>
    <row r="22" spans="1:11" s="73" customFormat="1" outlineLevel="1" x14ac:dyDescent="0.25">
      <c r="A22" s="93"/>
      <c r="B22" s="99" t="s">
        <v>130</v>
      </c>
      <c r="C22" s="96" t="s">
        <v>66</v>
      </c>
      <c r="D22" s="98" t="s">
        <v>64</v>
      </c>
      <c r="E22" s="47">
        <v>4</v>
      </c>
      <c r="F22" s="79"/>
      <c r="G22" s="92"/>
      <c r="H22" s="76">
        <f t="shared" si="2"/>
        <v>0</v>
      </c>
      <c r="I22" s="78">
        <f t="shared" si="3"/>
        <v>0</v>
      </c>
      <c r="J22" s="78">
        <f t="shared" si="4"/>
        <v>0</v>
      </c>
      <c r="K22" s="78">
        <f t="shared" si="5"/>
        <v>0</v>
      </c>
    </row>
    <row r="23" spans="1:11" s="73" customFormat="1" outlineLevel="1" x14ac:dyDescent="0.25">
      <c r="A23" s="93"/>
      <c r="B23" s="99" t="s">
        <v>131</v>
      </c>
      <c r="C23" s="96" t="s">
        <v>67</v>
      </c>
      <c r="D23" s="98" t="s">
        <v>64</v>
      </c>
      <c r="E23" s="47">
        <v>4</v>
      </c>
      <c r="F23" s="79"/>
      <c r="G23" s="92"/>
      <c r="H23" s="76">
        <f t="shared" si="2"/>
        <v>0</v>
      </c>
      <c r="I23" s="78">
        <f t="shared" si="3"/>
        <v>0</v>
      </c>
      <c r="J23" s="78">
        <f t="shared" si="4"/>
        <v>0</v>
      </c>
      <c r="K23" s="78">
        <f t="shared" si="5"/>
        <v>0</v>
      </c>
    </row>
    <row r="24" spans="1:11" s="73" customFormat="1" outlineLevel="1" x14ac:dyDescent="0.25">
      <c r="A24" s="93"/>
      <c r="B24" s="99" t="s">
        <v>132</v>
      </c>
      <c r="C24" s="96" t="s">
        <v>68</v>
      </c>
      <c r="D24" s="98" t="s">
        <v>64</v>
      </c>
      <c r="E24" s="47">
        <v>4</v>
      </c>
      <c r="F24" s="79"/>
      <c r="G24" s="92"/>
      <c r="H24" s="76">
        <f t="shared" si="2"/>
        <v>0</v>
      </c>
      <c r="I24" s="78">
        <f t="shared" si="3"/>
        <v>0</v>
      </c>
      <c r="J24" s="78">
        <f t="shared" si="4"/>
        <v>0</v>
      </c>
      <c r="K24" s="78">
        <f t="shared" si="5"/>
        <v>0</v>
      </c>
    </row>
    <row r="25" spans="1:11" s="73" customFormat="1" ht="31.5" outlineLevel="1" x14ac:dyDescent="0.25">
      <c r="A25" s="93"/>
      <c r="B25" s="99" t="s">
        <v>133</v>
      </c>
      <c r="C25" s="96" t="s">
        <v>69</v>
      </c>
      <c r="D25" s="98" t="s">
        <v>64</v>
      </c>
      <c r="E25" s="47">
        <v>8</v>
      </c>
      <c r="F25" s="79"/>
      <c r="G25" s="92"/>
      <c r="H25" s="76">
        <f t="shared" si="2"/>
        <v>0</v>
      </c>
      <c r="I25" s="78">
        <f t="shared" si="3"/>
        <v>0</v>
      </c>
      <c r="J25" s="78">
        <f t="shared" si="4"/>
        <v>0</v>
      </c>
      <c r="K25" s="78">
        <f t="shared" si="5"/>
        <v>0</v>
      </c>
    </row>
    <row r="26" spans="1:11" s="73" customFormat="1" outlineLevel="1" x14ac:dyDescent="0.25">
      <c r="A26" s="93"/>
      <c r="B26" s="99" t="s">
        <v>134</v>
      </c>
      <c r="C26" s="96" t="s">
        <v>70</v>
      </c>
      <c r="D26" s="98" t="s">
        <v>64</v>
      </c>
      <c r="E26" s="47">
        <v>4</v>
      </c>
      <c r="F26" s="79"/>
      <c r="G26" s="92"/>
      <c r="H26" s="76">
        <f t="shared" si="2"/>
        <v>0</v>
      </c>
      <c r="I26" s="78">
        <f t="shared" si="3"/>
        <v>0</v>
      </c>
      <c r="J26" s="78">
        <f t="shared" si="4"/>
        <v>0</v>
      </c>
      <c r="K26" s="78">
        <f t="shared" si="5"/>
        <v>0</v>
      </c>
    </row>
    <row r="27" spans="1:11" s="73" customFormat="1" outlineLevel="1" x14ac:dyDescent="0.25">
      <c r="A27" s="93"/>
      <c r="B27" s="20" t="s">
        <v>135</v>
      </c>
      <c r="C27" s="114" t="s">
        <v>72</v>
      </c>
      <c r="D27" s="5" t="s">
        <v>64</v>
      </c>
      <c r="E27" s="47">
        <v>1</v>
      </c>
      <c r="F27" s="94"/>
      <c r="G27" s="78"/>
      <c r="H27" s="76">
        <f t="shared" si="2"/>
        <v>0</v>
      </c>
      <c r="I27" s="78">
        <f t="shared" si="3"/>
        <v>0</v>
      </c>
      <c r="J27" s="78">
        <f t="shared" si="4"/>
        <v>0</v>
      </c>
      <c r="K27" s="78">
        <f t="shared" si="5"/>
        <v>0</v>
      </c>
    </row>
    <row r="28" spans="1:11" s="73" customFormat="1" outlineLevel="1" x14ac:dyDescent="0.25">
      <c r="A28" s="93"/>
      <c r="B28" s="99" t="s">
        <v>136</v>
      </c>
      <c r="C28" s="96" t="s">
        <v>65</v>
      </c>
      <c r="D28" s="98" t="s">
        <v>64</v>
      </c>
      <c r="E28" s="47">
        <v>1</v>
      </c>
      <c r="F28" s="79"/>
      <c r="G28" s="92"/>
      <c r="H28" s="76">
        <f t="shared" si="2"/>
        <v>0</v>
      </c>
      <c r="I28" s="78">
        <f t="shared" si="3"/>
        <v>0</v>
      </c>
      <c r="J28" s="78">
        <f t="shared" si="4"/>
        <v>0</v>
      </c>
      <c r="K28" s="78">
        <f t="shared" si="5"/>
        <v>0</v>
      </c>
    </row>
    <row r="29" spans="1:11" s="73" customFormat="1" outlineLevel="1" x14ac:dyDescent="0.25">
      <c r="A29" s="93"/>
      <c r="B29" s="99" t="s">
        <v>137</v>
      </c>
      <c r="C29" s="96" t="s">
        <v>73</v>
      </c>
      <c r="D29" s="98" t="s">
        <v>64</v>
      </c>
      <c r="E29" s="47">
        <v>1</v>
      </c>
      <c r="F29" s="79"/>
      <c r="G29" s="92"/>
      <c r="H29" s="76">
        <f t="shared" si="2"/>
        <v>0</v>
      </c>
      <c r="I29" s="78">
        <f t="shared" si="3"/>
        <v>0</v>
      </c>
      <c r="J29" s="78">
        <f t="shared" si="4"/>
        <v>0</v>
      </c>
      <c r="K29" s="78">
        <f t="shared" si="5"/>
        <v>0</v>
      </c>
    </row>
    <row r="30" spans="1:11" s="73" customFormat="1" outlineLevel="1" x14ac:dyDescent="0.25">
      <c r="A30" s="93"/>
      <c r="B30" s="99" t="s">
        <v>138</v>
      </c>
      <c r="C30" s="96" t="s">
        <v>74</v>
      </c>
      <c r="D30" s="98" t="s">
        <v>64</v>
      </c>
      <c r="E30" s="47">
        <v>1</v>
      </c>
      <c r="F30" s="79"/>
      <c r="G30" s="92"/>
      <c r="H30" s="76">
        <f t="shared" si="2"/>
        <v>0</v>
      </c>
      <c r="I30" s="78">
        <f t="shared" si="3"/>
        <v>0</v>
      </c>
      <c r="J30" s="78">
        <f t="shared" si="4"/>
        <v>0</v>
      </c>
      <c r="K30" s="78">
        <f t="shared" si="5"/>
        <v>0</v>
      </c>
    </row>
    <row r="31" spans="1:11" s="73" customFormat="1" outlineLevel="1" x14ac:dyDescent="0.25">
      <c r="A31" s="93"/>
      <c r="B31" s="99" t="s">
        <v>139</v>
      </c>
      <c r="C31" s="96" t="s">
        <v>68</v>
      </c>
      <c r="D31" s="98" t="s">
        <v>64</v>
      </c>
      <c r="E31" s="47">
        <v>1</v>
      </c>
      <c r="F31" s="79"/>
      <c r="G31" s="92"/>
      <c r="H31" s="76">
        <f t="shared" si="2"/>
        <v>0</v>
      </c>
      <c r="I31" s="78">
        <f t="shared" si="3"/>
        <v>0</v>
      </c>
      <c r="J31" s="78">
        <f t="shared" si="4"/>
        <v>0</v>
      </c>
      <c r="K31" s="78">
        <f t="shared" si="5"/>
        <v>0</v>
      </c>
    </row>
    <row r="32" spans="1:11" s="73" customFormat="1" ht="31.5" outlineLevel="1" x14ac:dyDescent="0.25">
      <c r="A32" s="93"/>
      <c r="B32" s="99" t="s">
        <v>140</v>
      </c>
      <c r="C32" s="96" t="s">
        <v>75</v>
      </c>
      <c r="D32" s="98" t="s">
        <v>64</v>
      </c>
      <c r="E32" s="47">
        <v>2</v>
      </c>
      <c r="F32" s="79"/>
      <c r="G32" s="92"/>
      <c r="H32" s="76">
        <f t="shared" si="2"/>
        <v>0</v>
      </c>
      <c r="I32" s="78">
        <f t="shared" si="3"/>
        <v>0</v>
      </c>
      <c r="J32" s="78">
        <f t="shared" si="4"/>
        <v>0</v>
      </c>
      <c r="K32" s="78">
        <f t="shared" si="5"/>
        <v>0</v>
      </c>
    </row>
    <row r="33" spans="1:11" s="73" customFormat="1" ht="31.5" outlineLevel="1" x14ac:dyDescent="0.25">
      <c r="A33" s="93"/>
      <c r="B33" s="99" t="s">
        <v>141</v>
      </c>
      <c r="C33" s="96" t="s">
        <v>76</v>
      </c>
      <c r="D33" s="98" t="s">
        <v>64</v>
      </c>
      <c r="E33" s="47">
        <v>2</v>
      </c>
      <c r="F33" s="79"/>
      <c r="G33" s="92"/>
      <c r="H33" s="76">
        <f t="shared" si="2"/>
        <v>0</v>
      </c>
      <c r="I33" s="78">
        <f t="shared" si="3"/>
        <v>0</v>
      </c>
      <c r="J33" s="78">
        <f t="shared" si="4"/>
        <v>0</v>
      </c>
      <c r="K33" s="78">
        <f t="shared" si="5"/>
        <v>0</v>
      </c>
    </row>
    <row r="34" spans="1:11" s="73" customFormat="1" outlineLevel="1" x14ac:dyDescent="0.25">
      <c r="A34" s="93"/>
      <c r="B34" s="99" t="s">
        <v>142</v>
      </c>
      <c r="C34" s="96" t="s">
        <v>70</v>
      </c>
      <c r="D34" s="98" t="s">
        <v>64</v>
      </c>
      <c r="E34" s="47">
        <v>1</v>
      </c>
      <c r="F34" s="79"/>
      <c r="G34" s="92"/>
      <c r="H34" s="76">
        <f t="shared" si="2"/>
        <v>0</v>
      </c>
      <c r="I34" s="78">
        <f t="shared" si="3"/>
        <v>0</v>
      </c>
      <c r="J34" s="78">
        <f t="shared" si="4"/>
        <v>0</v>
      </c>
      <c r="K34" s="78">
        <f t="shared" si="5"/>
        <v>0</v>
      </c>
    </row>
    <row r="35" spans="1:11" s="73" customFormat="1" outlineLevel="1" x14ac:dyDescent="0.25">
      <c r="A35" s="93"/>
      <c r="B35" s="20" t="s">
        <v>143</v>
      </c>
      <c r="C35" s="114" t="s">
        <v>77</v>
      </c>
      <c r="D35" s="5" t="s">
        <v>64</v>
      </c>
      <c r="E35" s="47">
        <v>1</v>
      </c>
      <c r="F35" s="94"/>
      <c r="G35" s="78"/>
      <c r="H35" s="76">
        <f t="shared" si="2"/>
        <v>0</v>
      </c>
      <c r="I35" s="78">
        <f t="shared" si="3"/>
        <v>0</v>
      </c>
      <c r="J35" s="78">
        <f t="shared" si="4"/>
        <v>0</v>
      </c>
      <c r="K35" s="78">
        <f t="shared" si="5"/>
        <v>0</v>
      </c>
    </row>
    <row r="36" spans="1:11" s="73" customFormat="1" outlineLevel="1" x14ac:dyDescent="0.25">
      <c r="A36" s="93"/>
      <c r="B36" s="99" t="s">
        <v>144</v>
      </c>
      <c r="C36" s="96" t="s">
        <v>65</v>
      </c>
      <c r="D36" s="98" t="s">
        <v>64</v>
      </c>
      <c r="E36" s="47">
        <v>1</v>
      </c>
      <c r="F36" s="79"/>
      <c r="G36" s="92"/>
      <c r="H36" s="76">
        <f t="shared" si="2"/>
        <v>0</v>
      </c>
      <c r="I36" s="78">
        <f t="shared" si="3"/>
        <v>0</v>
      </c>
      <c r="J36" s="78">
        <f t="shared" si="4"/>
        <v>0</v>
      </c>
      <c r="K36" s="78">
        <f t="shared" si="5"/>
        <v>0</v>
      </c>
    </row>
    <row r="37" spans="1:11" s="73" customFormat="1" outlineLevel="1" x14ac:dyDescent="0.25">
      <c r="A37" s="93"/>
      <c r="B37" s="99" t="s">
        <v>145</v>
      </c>
      <c r="C37" s="96" t="s">
        <v>124</v>
      </c>
      <c r="D37" s="98" t="s">
        <v>64</v>
      </c>
      <c r="E37" s="47">
        <v>1</v>
      </c>
      <c r="F37" s="116"/>
      <c r="G37" s="92"/>
      <c r="H37" s="76">
        <f t="shared" si="2"/>
        <v>0</v>
      </c>
      <c r="I37" s="78">
        <f t="shared" si="3"/>
        <v>0</v>
      </c>
      <c r="J37" s="78">
        <f t="shared" si="4"/>
        <v>0</v>
      </c>
      <c r="K37" s="78">
        <f t="shared" si="5"/>
        <v>0</v>
      </c>
    </row>
    <row r="38" spans="1:11" s="73" customFormat="1" outlineLevel="1" x14ac:dyDescent="0.25">
      <c r="A38" s="93"/>
      <c r="B38" s="99" t="s">
        <v>146</v>
      </c>
      <c r="C38" s="96" t="s">
        <v>74</v>
      </c>
      <c r="D38" s="98" t="s">
        <v>64</v>
      </c>
      <c r="E38" s="47">
        <v>1</v>
      </c>
      <c r="F38" s="116"/>
      <c r="G38" s="92"/>
      <c r="H38" s="76">
        <f t="shared" si="2"/>
        <v>0</v>
      </c>
      <c r="I38" s="78">
        <f t="shared" si="3"/>
        <v>0</v>
      </c>
      <c r="J38" s="78">
        <f t="shared" si="4"/>
        <v>0</v>
      </c>
      <c r="K38" s="78">
        <f t="shared" si="5"/>
        <v>0</v>
      </c>
    </row>
    <row r="39" spans="1:11" s="73" customFormat="1" outlineLevel="1" x14ac:dyDescent="0.25">
      <c r="A39" s="93"/>
      <c r="B39" s="99" t="s">
        <v>147</v>
      </c>
      <c r="C39" s="96" t="s">
        <v>68</v>
      </c>
      <c r="D39" s="98" t="s">
        <v>64</v>
      </c>
      <c r="E39" s="47">
        <v>1</v>
      </c>
      <c r="F39" s="116"/>
      <c r="G39" s="92"/>
      <c r="H39" s="76">
        <f t="shared" si="2"/>
        <v>0</v>
      </c>
      <c r="I39" s="78">
        <f t="shared" si="3"/>
        <v>0</v>
      </c>
      <c r="J39" s="78">
        <f t="shared" si="4"/>
        <v>0</v>
      </c>
      <c r="K39" s="78">
        <f t="shared" si="5"/>
        <v>0</v>
      </c>
    </row>
    <row r="40" spans="1:11" s="73" customFormat="1" ht="31.5" outlineLevel="1" x14ac:dyDescent="0.25">
      <c r="A40" s="93"/>
      <c r="B40" s="99" t="s">
        <v>148</v>
      </c>
      <c r="C40" s="96" t="s">
        <v>69</v>
      </c>
      <c r="D40" s="98" t="s">
        <v>64</v>
      </c>
      <c r="E40" s="47">
        <v>2</v>
      </c>
      <c r="F40" s="116"/>
      <c r="G40" s="92"/>
      <c r="H40" s="76">
        <f t="shared" si="2"/>
        <v>0</v>
      </c>
      <c r="I40" s="78">
        <f t="shared" si="3"/>
        <v>0</v>
      </c>
      <c r="J40" s="78">
        <f t="shared" si="4"/>
        <v>0</v>
      </c>
      <c r="K40" s="78">
        <f t="shared" si="5"/>
        <v>0</v>
      </c>
    </row>
    <row r="41" spans="1:11" s="73" customFormat="1" ht="31.5" outlineLevel="1" x14ac:dyDescent="0.25">
      <c r="A41" s="93"/>
      <c r="B41" s="99" t="s">
        <v>149</v>
      </c>
      <c r="C41" s="96" t="s">
        <v>76</v>
      </c>
      <c r="D41" s="98" t="s">
        <v>64</v>
      </c>
      <c r="E41" s="47">
        <v>2</v>
      </c>
      <c r="F41" s="116"/>
      <c r="G41" s="92"/>
      <c r="H41" s="76">
        <f t="shared" si="2"/>
        <v>0</v>
      </c>
      <c r="I41" s="78">
        <f t="shared" si="3"/>
        <v>0</v>
      </c>
      <c r="J41" s="78">
        <f t="shared" si="4"/>
        <v>0</v>
      </c>
      <c r="K41" s="78">
        <f t="shared" si="5"/>
        <v>0</v>
      </c>
    </row>
    <row r="42" spans="1:11" s="73" customFormat="1" outlineLevel="1" x14ac:dyDescent="0.25">
      <c r="A42" s="93"/>
      <c r="B42" s="99" t="s">
        <v>150</v>
      </c>
      <c r="C42" s="96" t="s">
        <v>70</v>
      </c>
      <c r="D42" s="98" t="s">
        <v>64</v>
      </c>
      <c r="E42" s="47">
        <v>1</v>
      </c>
      <c r="F42" s="79"/>
      <c r="G42" s="92"/>
      <c r="H42" s="76">
        <f t="shared" si="2"/>
        <v>0</v>
      </c>
      <c r="I42" s="78">
        <f t="shared" si="3"/>
        <v>0</v>
      </c>
      <c r="J42" s="78">
        <f t="shared" si="4"/>
        <v>0</v>
      </c>
      <c r="K42" s="78">
        <f t="shared" si="5"/>
        <v>0</v>
      </c>
    </row>
    <row r="43" spans="1:11" s="73" customFormat="1" outlineLevel="1" x14ac:dyDescent="0.25">
      <c r="A43" s="93"/>
      <c r="B43" s="20" t="s">
        <v>151</v>
      </c>
      <c r="C43" s="114" t="s">
        <v>78</v>
      </c>
      <c r="D43" s="5" t="s">
        <v>64</v>
      </c>
      <c r="E43" s="47">
        <v>1</v>
      </c>
      <c r="F43" s="94"/>
      <c r="G43" s="78"/>
      <c r="H43" s="76">
        <f t="shared" si="2"/>
        <v>0</v>
      </c>
      <c r="I43" s="78">
        <f t="shared" si="3"/>
        <v>0</v>
      </c>
      <c r="J43" s="78">
        <f t="shared" si="4"/>
        <v>0</v>
      </c>
      <c r="K43" s="78">
        <f t="shared" si="5"/>
        <v>0</v>
      </c>
    </row>
    <row r="44" spans="1:11" s="73" customFormat="1" outlineLevel="1" x14ac:dyDescent="0.25">
      <c r="A44" s="93"/>
      <c r="B44" s="99" t="s">
        <v>152</v>
      </c>
      <c r="C44" s="96" t="s">
        <v>65</v>
      </c>
      <c r="D44" s="98" t="s">
        <v>64</v>
      </c>
      <c r="E44" s="47">
        <v>1</v>
      </c>
      <c r="F44" s="79"/>
      <c r="G44" s="92"/>
      <c r="H44" s="76">
        <f t="shared" si="2"/>
        <v>0</v>
      </c>
      <c r="I44" s="78">
        <f t="shared" si="3"/>
        <v>0</v>
      </c>
      <c r="J44" s="78">
        <f t="shared" si="4"/>
        <v>0</v>
      </c>
      <c r="K44" s="78">
        <f t="shared" si="5"/>
        <v>0</v>
      </c>
    </row>
    <row r="45" spans="1:11" s="73" customFormat="1" outlineLevel="1" x14ac:dyDescent="0.25">
      <c r="A45" s="93"/>
      <c r="B45" s="99" t="s">
        <v>153</v>
      </c>
      <c r="C45" s="96" t="s">
        <v>79</v>
      </c>
      <c r="D45" s="98" t="s">
        <v>64</v>
      </c>
      <c r="E45" s="47">
        <v>1</v>
      </c>
      <c r="F45" s="79"/>
      <c r="G45" s="92"/>
      <c r="H45" s="76">
        <f t="shared" si="2"/>
        <v>0</v>
      </c>
      <c r="I45" s="78">
        <f t="shared" si="3"/>
        <v>0</v>
      </c>
      <c r="J45" s="78">
        <f t="shared" si="4"/>
        <v>0</v>
      </c>
      <c r="K45" s="78">
        <f t="shared" si="5"/>
        <v>0</v>
      </c>
    </row>
    <row r="46" spans="1:11" s="73" customFormat="1" outlineLevel="1" x14ac:dyDescent="0.25">
      <c r="A46" s="93"/>
      <c r="B46" s="99" t="s">
        <v>154</v>
      </c>
      <c r="C46" s="96" t="s">
        <v>80</v>
      </c>
      <c r="D46" s="98" t="s">
        <v>64</v>
      </c>
      <c r="E46" s="47">
        <v>1</v>
      </c>
      <c r="F46" s="79"/>
      <c r="G46" s="92"/>
      <c r="H46" s="76">
        <f t="shared" si="2"/>
        <v>0</v>
      </c>
      <c r="I46" s="78">
        <f t="shared" si="3"/>
        <v>0</v>
      </c>
      <c r="J46" s="78">
        <f t="shared" si="4"/>
        <v>0</v>
      </c>
      <c r="K46" s="78">
        <f t="shared" si="5"/>
        <v>0</v>
      </c>
    </row>
    <row r="47" spans="1:11" s="73" customFormat="1" outlineLevel="1" x14ac:dyDescent="0.25">
      <c r="A47" s="93"/>
      <c r="B47" s="99" t="s">
        <v>155</v>
      </c>
      <c r="C47" s="96" t="s">
        <v>68</v>
      </c>
      <c r="D47" s="98" t="s">
        <v>64</v>
      </c>
      <c r="E47" s="47">
        <v>1</v>
      </c>
      <c r="F47" s="79"/>
      <c r="G47" s="92"/>
      <c r="H47" s="76">
        <f t="shared" si="2"/>
        <v>0</v>
      </c>
      <c r="I47" s="78">
        <f t="shared" si="3"/>
        <v>0</v>
      </c>
      <c r="J47" s="78">
        <f t="shared" si="4"/>
        <v>0</v>
      </c>
      <c r="K47" s="78">
        <f t="shared" si="5"/>
        <v>0</v>
      </c>
    </row>
    <row r="48" spans="1:11" s="73" customFormat="1" ht="31.5" outlineLevel="1" x14ac:dyDescent="0.25">
      <c r="A48" s="93"/>
      <c r="B48" s="99" t="s">
        <v>156</v>
      </c>
      <c r="C48" s="96" t="s">
        <v>69</v>
      </c>
      <c r="D48" s="98" t="s">
        <v>64</v>
      </c>
      <c r="E48" s="47">
        <v>4</v>
      </c>
      <c r="F48" s="79"/>
      <c r="G48" s="92"/>
      <c r="H48" s="76">
        <f t="shared" si="2"/>
        <v>0</v>
      </c>
      <c r="I48" s="78">
        <f t="shared" si="3"/>
        <v>0</v>
      </c>
      <c r="J48" s="78">
        <f t="shared" si="4"/>
        <v>0</v>
      </c>
      <c r="K48" s="78">
        <f t="shared" si="5"/>
        <v>0</v>
      </c>
    </row>
    <row r="49" spans="1:11" s="73" customFormat="1" outlineLevel="1" x14ac:dyDescent="0.25">
      <c r="A49" s="93"/>
      <c r="B49" s="99" t="s">
        <v>157</v>
      </c>
      <c r="C49" s="96" t="s">
        <v>70</v>
      </c>
      <c r="D49" s="98" t="s">
        <v>64</v>
      </c>
      <c r="E49" s="47">
        <v>1</v>
      </c>
      <c r="F49" s="79"/>
      <c r="G49" s="92"/>
      <c r="H49" s="76">
        <f t="shared" si="2"/>
        <v>0</v>
      </c>
      <c r="I49" s="78">
        <f t="shared" si="3"/>
        <v>0</v>
      </c>
      <c r="J49" s="78">
        <f t="shared" si="4"/>
        <v>0</v>
      </c>
      <c r="K49" s="78">
        <f t="shared" si="5"/>
        <v>0</v>
      </c>
    </row>
    <row r="50" spans="1:11" s="73" customFormat="1" outlineLevel="1" x14ac:dyDescent="0.25">
      <c r="A50" s="93"/>
      <c r="B50" s="20" t="s">
        <v>158</v>
      </c>
      <c r="C50" s="97" t="s">
        <v>81</v>
      </c>
      <c r="D50" s="5" t="s">
        <v>64</v>
      </c>
      <c r="E50" s="47">
        <v>7</v>
      </c>
      <c r="F50" s="116"/>
      <c r="G50" s="92"/>
      <c r="H50" s="76">
        <f t="shared" si="2"/>
        <v>0</v>
      </c>
      <c r="I50" s="78">
        <f t="shared" si="3"/>
        <v>0</v>
      </c>
      <c r="J50" s="78">
        <f t="shared" si="4"/>
        <v>0</v>
      </c>
      <c r="K50" s="78">
        <f t="shared" si="5"/>
        <v>0</v>
      </c>
    </row>
    <row r="51" spans="1:11" s="73" customFormat="1" outlineLevel="1" x14ac:dyDescent="0.25">
      <c r="A51" s="35"/>
      <c r="B51" s="70" t="s">
        <v>159</v>
      </c>
      <c r="C51" s="68" t="s">
        <v>82</v>
      </c>
      <c r="D51" s="36"/>
      <c r="E51" s="52"/>
      <c r="F51" s="74"/>
      <c r="G51" s="74"/>
      <c r="H51" s="74"/>
      <c r="I51" s="75">
        <f>SUM(I52:I68)</f>
        <v>0</v>
      </c>
      <c r="J51" s="75">
        <f>SUM(J52:J68)</f>
        <v>0</v>
      </c>
      <c r="K51" s="75">
        <f>SUM(K52:K68)</f>
        <v>0</v>
      </c>
    </row>
    <row r="52" spans="1:11" s="73" customFormat="1" ht="47.25" outlineLevel="1" x14ac:dyDescent="0.25">
      <c r="A52" s="93"/>
      <c r="B52" s="20" t="s">
        <v>160</v>
      </c>
      <c r="C52" s="100" t="s">
        <v>96</v>
      </c>
      <c r="D52" s="5" t="s">
        <v>83</v>
      </c>
      <c r="E52" s="47">
        <v>130</v>
      </c>
      <c r="F52" s="94"/>
      <c r="G52" s="92"/>
      <c r="H52" s="76">
        <f t="shared" ref="H52:H62" si="6">SUM(F52:G52)</f>
        <v>0</v>
      </c>
      <c r="I52" s="78">
        <f t="shared" ref="I52:I62" si="7">E52*F52</f>
        <v>0</v>
      </c>
      <c r="J52" s="78">
        <f t="shared" ref="J52:J62" si="8">G52*E52</f>
        <v>0</v>
      </c>
      <c r="K52" s="78">
        <f t="shared" ref="K52:K62" si="9">H52*E52</f>
        <v>0</v>
      </c>
    </row>
    <row r="53" spans="1:11" s="73" customFormat="1" ht="47.25" outlineLevel="1" x14ac:dyDescent="0.25">
      <c r="A53" s="93"/>
      <c r="B53" s="20" t="s">
        <v>161</v>
      </c>
      <c r="C53" s="100" t="s">
        <v>97</v>
      </c>
      <c r="D53" s="5" t="s">
        <v>83</v>
      </c>
      <c r="E53" s="47">
        <v>380</v>
      </c>
      <c r="F53" s="94"/>
      <c r="G53" s="92"/>
      <c r="H53" s="76">
        <f t="shared" si="6"/>
        <v>0</v>
      </c>
      <c r="I53" s="78">
        <f t="shared" si="7"/>
        <v>0</v>
      </c>
      <c r="J53" s="78">
        <f t="shared" si="8"/>
        <v>0</v>
      </c>
      <c r="K53" s="78">
        <f t="shared" si="9"/>
        <v>0</v>
      </c>
    </row>
    <row r="54" spans="1:11" s="73" customFormat="1" ht="31.5" outlineLevel="1" x14ac:dyDescent="0.25">
      <c r="A54" s="93"/>
      <c r="B54" s="102" t="s">
        <v>162</v>
      </c>
      <c r="C54" s="100" t="s">
        <v>84</v>
      </c>
      <c r="D54" s="5" t="s">
        <v>64</v>
      </c>
      <c r="E54" s="47">
        <v>2</v>
      </c>
      <c r="F54" s="94"/>
      <c r="G54" s="92"/>
      <c r="H54" s="76">
        <f t="shared" si="6"/>
        <v>0</v>
      </c>
      <c r="I54" s="78">
        <f t="shared" si="7"/>
        <v>0</v>
      </c>
      <c r="J54" s="78">
        <f t="shared" si="8"/>
        <v>0</v>
      </c>
      <c r="K54" s="78">
        <f t="shared" si="9"/>
        <v>0</v>
      </c>
    </row>
    <row r="55" spans="1:11" s="73" customFormat="1" ht="31.5" outlineLevel="1" x14ac:dyDescent="0.25">
      <c r="A55" s="93"/>
      <c r="B55" s="102" t="s">
        <v>163</v>
      </c>
      <c r="C55" s="100" t="s">
        <v>85</v>
      </c>
      <c r="D55" s="5" t="s">
        <v>64</v>
      </c>
      <c r="E55" s="47">
        <v>2</v>
      </c>
      <c r="F55" s="94"/>
      <c r="G55" s="92"/>
      <c r="H55" s="76">
        <f t="shared" si="6"/>
        <v>0</v>
      </c>
      <c r="I55" s="78">
        <f t="shared" si="7"/>
        <v>0</v>
      </c>
      <c r="J55" s="78">
        <f t="shared" si="8"/>
        <v>0</v>
      </c>
      <c r="K55" s="78">
        <f t="shared" si="9"/>
        <v>0</v>
      </c>
    </row>
    <row r="56" spans="1:11" s="73" customFormat="1" ht="31.5" outlineLevel="1" x14ac:dyDescent="0.25">
      <c r="A56" s="93"/>
      <c r="B56" s="102" t="s">
        <v>164</v>
      </c>
      <c r="C56" s="100" t="s">
        <v>86</v>
      </c>
      <c r="D56" s="5" t="s">
        <v>64</v>
      </c>
      <c r="E56" s="47">
        <v>1</v>
      </c>
      <c r="F56" s="94"/>
      <c r="G56" s="92"/>
      <c r="H56" s="76">
        <f t="shared" si="6"/>
        <v>0</v>
      </c>
      <c r="I56" s="78">
        <f t="shared" si="7"/>
        <v>0</v>
      </c>
      <c r="J56" s="78">
        <f t="shared" si="8"/>
        <v>0</v>
      </c>
      <c r="K56" s="78">
        <f t="shared" si="9"/>
        <v>0</v>
      </c>
    </row>
    <row r="57" spans="1:11" s="73" customFormat="1" ht="31.5" outlineLevel="1" x14ac:dyDescent="0.25">
      <c r="A57" s="93"/>
      <c r="B57" s="102" t="s">
        <v>165</v>
      </c>
      <c r="C57" s="100" t="s">
        <v>87</v>
      </c>
      <c r="D57" s="5" t="s">
        <v>64</v>
      </c>
      <c r="E57" s="47">
        <v>3</v>
      </c>
      <c r="F57" s="94"/>
      <c r="G57" s="92"/>
      <c r="H57" s="76">
        <f t="shared" si="6"/>
        <v>0</v>
      </c>
      <c r="I57" s="78">
        <f t="shared" si="7"/>
        <v>0</v>
      </c>
      <c r="J57" s="78">
        <f t="shared" si="8"/>
        <v>0</v>
      </c>
      <c r="K57" s="78">
        <f t="shared" si="9"/>
        <v>0</v>
      </c>
    </row>
    <row r="58" spans="1:11" s="73" customFormat="1" ht="31.5" outlineLevel="1" x14ac:dyDescent="0.25">
      <c r="A58" s="93"/>
      <c r="B58" s="102" t="s">
        <v>166</v>
      </c>
      <c r="C58" s="100" t="s">
        <v>88</v>
      </c>
      <c r="D58" s="5" t="s">
        <v>64</v>
      </c>
      <c r="E58" s="47">
        <v>1</v>
      </c>
      <c r="F58" s="94"/>
      <c r="G58" s="92"/>
      <c r="H58" s="76">
        <f t="shared" si="6"/>
        <v>0</v>
      </c>
      <c r="I58" s="78">
        <f t="shared" si="7"/>
        <v>0</v>
      </c>
      <c r="J58" s="78">
        <f t="shared" si="8"/>
        <v>0</v>
      </c>
      <c r="K58" s="78">
        <f t="shared" si="9"/>
        <v>0</v>
      </c>
    </row>
    <row r="59" spans="1:11" s="73" customFormat="1" ht="31.5" outlineLevel="1" x14ac:dyDescent="0.25">
      <c r="A59" s="93"/>
      <c r="B59" s="102" t="s">
        <v>167</v>
      </c>
      <c r="C59" s="100" t="s">
        <v>89</v>
      </c>
      <c r="D59" s="5" t="s">
        <v>64</v>
      </c>
      <c r="E59" s="47">
        <v>7</v>
      </c>
      <c r="F59" s="94"/>
      <c r="G59" s="92"/>
      <c r="H59" s="76">
        <f t="shared" si="6"/>
        <v>0</v>
      </c>
      <c r="I59" s="78">
        <f t="shared" si="7"/>
        <v>0</v>
      </c>
      <c r="J59" s="78">
        <f t="shared" si="8"/>
        <v>0</v>
      </c>
      <c r="K59" s="78">
        <f t="shared" si="9"/>
        <v>0</v>
      </c>
    </row>
    <row r="60" spans="1:11" s="73" customFormat="1" ht="31.5" outlineLevel="1" x14ac:dyDescent="0.25">
      <c r="A60" s="93"/>
      <c r="B60" s="102" t="s">
        <v>168</v>
      </c>
      <c r="C60" s="100" t="s">
        <v>90</v>
      </c>
      <c r="D60" s="5" t="s">
        <v>64</v>
      </c>
      <c r="E60" s="47">
        <v>2</v>
      </c>
      <c r="F60" s="94"/>
      <c r="G60" s="92"/>
      <c r="H60" s="76">
        <f t="shared" si="6"/>
        <v>0</v>
      </c>
      <c r="I60" s="78">
        <f t="shared" si="7"/>
        <v>0</v>
      </c>
      <c r="J60" s="78">
        <f t="shared" si="8"/>
        <v>0</v>
      </c>
      <c r="K60" s="78">
        <f t="shared" si="9"/>
        <v>0</v>
      </c>
    </row>
    <row r="61" spans="1:11" s="73" customFormat="1" ht="31.5" outlineLevel="1" x14ac:dyDescent="0.25">
      <c r="A61" s="93"/>
      <c r="B61" s="102" t="s">
        <v>169</v>
      </c>
      <c r="C61" s="100" t="s">
        <v>91</v>
      </c>
      <c r="D61" s="5" t="s">
        <v>64</v>
      </c>
      <c r="E61" s="47">
        <v>1</v>
      </c>
      <c r="F61" s="94"/>
      <c r="G61" s="92"/>
      <c r="H61" s="76">
        <f t="shared" si="6"/>
        <v>0</v>
      </c>
      <c r="I61" s="78">
        <f t="shared" si="7"/>
        <v>0</v>
      </c>
      <c r="J61" s="78">
        <f t="shared" si="8"/>
        <v>0</v>
      </c>
      <c r="K61" s="78">
        <f t="shared" si="9"/>
        <v>0</v>
      </c>
    </row>
    <row r="62" spans="1:11" s="73" customFormat="1" ht="31.5" outlineLevel="1" x14ac:dyDescent="0.25">
      <c r="A62" s="93"/>
      <c r="B62" s="102" t="s">
        <v>170</v>
      </c>
      <c r="C62" s="100" t="s">
        <v>92</v>
      </c>
      <c r="D62" s="5" t="s">
        <v>64</v>
      </c>
      <c r="E62" s="47">
        <v>1</v>
      </c>
      <c r="F62" s="94"/>
      <c r="G62" s="92"/>
      <c r="H62" s="76">
        <f t="shared" si="6"/>
        <v>0</v>
      </c>
      <c r="I62" s="78">
        <f t="shared" si="7"/>
        <v>0</v>
      </c>
      <c r="J62" s="78">
        <f t="shared" si="8"/>
        <v>0</v>
      </c>
      <c r="K62" s="78">
        <f t="shared" si="9"/>
        <v>0</v>
      </c>
    </row>
    <row r="63" spans="1:11" s="73" customFormat="1" outlineLevel="1" x14ac:dyDescent="0.25">
      <c r="A63" s="93"/>
      <c r="B63" s="102" t="s">
        <v>171</v>
      </c>
      <c r="C63" s="83" t="s">
        <v>93</v>
      </c>
      <c r="D63" s="5" t="s">
        <v>64</v>
      </c>
      <c r="E63" s="47">
        <v>20</v>
      </c>
      <c r="F63" s="94"/>
      <c r="G63" s="92"/>
      <c r="H63" s="76">
        <f t="shared" ref="H63" si="10">SUM(F63:G63)</f>
        <v>0</v>
      </c>
      <c r="I63" s="78">
        <f t="shared" ref="I63" si="11">E63*F63</f>
        <v>0</v>
      </c>
      <c r="J63" s="78">
        <f t="shared" ref="J63" si="12">G63*E63</f>
        <v>0</v>
      </c>
      <c r="K63" s="78">
        <f t="shared" ref="K63" si="13">H63*E63</f>
        <v>0</v>
      </c>
    </row>
    <row r="64" spans="1:11" s="73" customFormat="1" outlineLevel="1" x14ac:dyDescent="0.25">
      <c r="A64" s="93"/>
      <c r="B64" s="102" t="s">
        <v>172</v>
      </c>
      <c r="C64" s="83" t="s">
        <v>94</v>
      </c>
      <c r="D64" s="5" t="s">
        <v>64</v>
      </c>
      <c r="E64" s="47">
        <v>40</v>
      </c>
      <c r="F64" s="94"/>
      <c r="G64" s="92"/>
      <c r="H64" s="76">
        <f t="shared" ref="H64:H68" si="14">SUM(F64:G64)</f>
        <v>0</v>
      </c>
      <c r="I64" s="78">
        <f t="shared" ref="I64:I68" si="15">E64*F64</f>
        <v>0</v>
      </c>
      <c r="J64" s="78">
        <f t="shared" ref="J64:J68" si="16">G64*E64</f>
        <v>0</v>
      </c>
      <c r="K64" s="78">
        <f t="shared" ref="K64:K68" si="17">H64*E64</f>
        <v>0</v>
      </c>
    </row>
    <row r="65" spans="1:11" s="73" customFormat="1" outlineLevel="1" x14ac:dyDescent="0.25">
      <c r="A65" s="93"/>
      <c r="B65" s="102" t="s">
        <v>173</v>
      </c>
      <c r="C65" s="83" t="s">
        <v>95</v>
      </c>
      <c r="D65" s="5" t="s">
        <v>64</v>
      </c>
      <c r="E65" s="47">
        <v>7</v>
      </c>
      <c r="F65" s="94"/>
      <c r="G65" s="92"/>
      <c r="H65" s="76">
        <f t="shared" si="14"/>
        <v>0</v>
      </c>
      <c r="I65" s="78">
        <f t="shared" si="15"/>
        <v>0</v>
      </c>
      <c r="J65" s="78">
        <f t="shared" si="16"/>
        <v>0</v>
      </c>
      <c r="K65" s="78">
        <f t="shared" si="17"/>
        <v>0</v>
      </c>
    </row>
    <row r="66" spans="1:11" s="73" customFormat="1" ht="31.5" outlineLevel="1" x14ac:dyDescent="0.25">
      <c r="A66" s="93"/>
      <c r="B66" s="102" t="s">
        <v>174</v>
      </c>
      <c r="C66" s="83" t="s">
        <v>125</v>
      </c>
      <c r="D66" s="101" t="s">
        <v>83</v>
      </c>
      <c r="E66" s="47">
        <v>500</v>
      </c>
      <c r="F66" s="94"/>
      <c r="G66" s="92"/>
      <c r="H66" s="76">
        <f t="shared" ref="H66" si="18">SUM(F66:G66)</f>
        <v>0</v>
      </c>
      <c r="I66" s="78">
        <f t="shared" ref="I66" si="19">E66*F66</f>
        <v>0</v>
      </c>
      <c r="J66" s="78">
        <f t="shared" ref="J66" si="20">G66*E66</f>
        <v>0</v>
      </c>
      <c r="K66" s="78">
        <f t="shared" ref="K66" si="21">H66*E66</f>
        <v>0</v>
      </c>
    </row>
    <row r="67" spans="1:11" s="73" customFormat="1" ht="31.5" outlineLevel="1" x14ac:dyDescent="0.25">
      <c r="A67" s="93"/>
      <c r="B67" s="102" t="s">
        <v>175</v>
      </c>
      <c r="C67" s="83" t="s">
        <v>126</v>
      </c>
      <c r="D67" s="5" t="s">
        <v>64</v>
      </c>
      <c r="E67" s="47">
        <v>8</v>
      </c>
      <c r="F67" s="94"/>
      <c r="G67" s="92"/>
      <c r="H67" s="76">
        <f t="shared" si="14"/>
        <v>0</v>
      </c>
      <c r="I67" s="78">
        <f t="shared" si="15"/>
        <v>0</v>
      </c>
      <c r="J67" s="78">
        <f t="shared" si="16"/>
        <v>0</v>
      </c>
      <c r="K67" s="78">
        <f t="shared" si="17"/>
        <v>0</v>
      </c>
    </row>
    <row r="68" spans="1:11" s="73" customFormat="1" ht="47.25" outlineLevel="1" x14ac:dyDescent="0.25">
      <c r="A68" s="93"/>
      <c r="B68" s="102" t="s">
        <v>176</v>
      </c>
      <c r="C68" s="83" t="s">
        <v>98</v>
      </c>
      <c r="D68" s="5" t="s">
        <v>64</v>
      </c>
      <c r="E68" s="47">
        <v>28</v>
      </c>
      <c r="F68" s="94"/>
      <c r="G68" s="92"/>
      <c r="H68" s="76">
        <f t="shared" si="14"/>
        <v>0</v>
      </c>
      <c r="I68" s="78">
        <f t="shared" si="15"/>
        <v>0</v>
      </c>
      <c r="J68" s="78">
        <f t="shared" si="16"/>
        <v>0</v>
      </c>
      <c r="K68" s="78">
        <f t="shared" si="17"/>
        <v>0</v>
      </c>
    </row>
    <row r="69" spans="1:11" s="34" customFormat="1" ht="18.75" customHeight="1" x14ac:dyDescent="0.25">
      <c r="A69" s="71"/>
      <c r="B69" s="69"/>
      <c r="C69" s="67" t="s">
        <v>99</v>
      </c>
      <c r="D69" s="32"/>
      <c r="E69" s="46"/>
      <c r="F69" s="169"/>
      <c r="G69" s="169"/>
      <c r="H69" s="169"/>
      <c r="I69" s="33">
        <f>I70+I101</f>
        <v>0</v>
      </c>
      <c r="J69" s="33">
        <f t="shared" ref="J69:K69" si="22">J70+J101</f>
        <v>0</v>
      </c>
      <c r="K69" s="33">
        <f t="shared" si="22"/>
        <v>0</v>
      </c>
    </row>
    <row r="70" spans="1:11" s="73" customFormat="1" outlineLevel="1" x14ac:dyDescent="0.25">
      <c r="A70" s="145"/>
      <c r="B70" s="137" t="s">
        <v>177</v>
      </c>
      <c r="C70" s="146" t="s">
        <v>202</v>
      </c>
      <c r="D70" s="147"/>
      <c r="E70" s="148"/>
      <c r="F70" s="138"/>
      <c r="G70" s="138"/>
      <c r="H70" s="138"/>
      <c r="I70" s="149">
        <f>I71+I77+I83</f>
        <v>0</v>
      </c>
      <c r="J70" s="149">
        <f t="shared" ref="J70:K70" si="23">J71+J77+J83</f>
        <v>0</v>
      </c>
      <c r="K70" s="149">
        <f t="shared" si="23"/>
        <v>0</v>
      </c>
    </row>
    <row r="71" spans="1:11" s="73" customFormat="1" outlineLevel="1" x14ac:dyDescent="0.25">
      <c r="A71" s="123"/>
      <c r="B71" s="112" t="s">
        <v>178</v>
      </c>
      <c r="C71" s="110" t="s">
        <v>207</v>
      </c>
      <c r="D71" s="106"/>
      <c r="E71" s="108"/>
      <c r="F71" s="124"/>
      <c r="G71" s="74"/>
      <c r="H71" s="74"/>
      <c r="I71" s="75">
        <f>SUM(I72:I76)</f>
        <v>0</v>
      </c>
      <c r="J71" s="75">
        <f t="shared" ref="J71:K71" si="24">SUM(J72:J76)</f>
        <v>0</v>
      </c>
      <c r="K71" s="75">
        <f t="shared" si="24"/>
        <v>0</v>
      </c>
    </row>
    <row r="72" spans="1:11" s="73" customFormat="1" outlineLevel="1" x14ac:dyDescent="0.25">
      <c r="A72" s="93"/>
      <c r="B72" s="20" t="s">
        <v>245</v>
      </c>
      <c r="C72" s="83" t="s">
        <v>203</v>
      </c>
      <c r="D72" s="5" t="s">
        <v>60</v>
      </c>
      <c r="E72" s="47">
        <v>48.57</v>
      </c>
      <c r="F72" s="94"/>
      <c r="G72" s="92"/>
      <c r="H72" s="76">
        <f t="shared" ref="H72:H76" si="25">SUM(F72:G72)</f>
        <v>0</v>
      </c>
      <c r="I72" s="78">
        <f t="shared" ref="I72:I76" si="26">E72*F72</f>
        <v>0</v>
      </c>
      <c r="J72" s="78">
        <f t="shared" ref="J72:J76" si="27">G72*E72</f>
        <v>0</v>
      </c>
      <c r="K72" s="78">
        <f t="shared" ref="K72:K76" si="28">H72*E72</f>
        <v>0</v>
      </c>
    </row>
    <row r="73" spans="1:11" s="73" customFormat="1" ht="31.5" outlineLevel="1" x14ac:dyDescent="0.25">
      <c r="A73" s="93"/>
      <c r="B73" s="20" t="s">
        <v>246</v>
      </c>
      <c r="C73" s="83" t="s">
        <v>204</v>
      </c>
      <c r="D73" s="5" t="s">
        <v>60</v>
      </c>
      <c r="E73" s="47">
        <v>9.25</v>
      </c>
      <c r="F73" s="94"/>
      <c r="G73" s="92"/>
      <c r="H73" s="76">
        <f t="shared" si="25"/>
        <v>0</v>
      </c>
      <c r="I73" s="78">
        <f t="shared" si="26"/>
        <v>0</v>
      </c>
      <c r="J73" s="78">
        <f t="shared" si="27"/>
        <v>0</v>
      </c>
      <c r="K73" s="78">
        <f t="shared" si="28"/>
        <v>0</v>
      </c>
    </row>
    <row r="74" spans="1:11" s="73" customFormat="1" outlineLevel="1" x14ac:dyDescent="0.25">
      <c r="A74" s="93"/>
      <c r="B74" s="20" t="s">
        <v>247</v>
      </c>
      <c r="C74" s="73" t="s">
        <v>205</v>
      </c>
      <c r="D74" s="5" t="s">
        <v>18</v>
      </c>
      <c r="E74" s="47">
        <v>76.91</v>
      </c>
      <c r="F74" s="94"/>
      <c r="G74" s="92"/>
      <c r="H74" s="76">
        <f t="shared" si="25"/>
        <v>0</v>
      </c>
      <c r="I74" s="78">
        <f t="shared" si="26"/>
        <v>0</v>
      </c>
      <c r="J74" s="78">
        <f t="shared" si="27"/>
        <v>0</v>
      </c>
      <c r="K74" s="78">
        <f t="shared" si="28"/>
        <v>0</v>
      </c>
    </row>
    <row r="75" spans="1:11" s="73" customFormat="1" outlineLevel="1" x14ac:dyDescent="0.25">
      <c r="A75" s="93"/>
      <c r="B75" s="20" t="s">
        <v>248</v>
      </c>
      <c r="C75" s="83" t="s">
        <v>100</v>
      </c>
      <c r="D75" s="5" t="s">
        <v>60</v>
      </c>
      <c r="E75" s="47">
        <v>17.829999999999998</v>
      </c>
      <c r="F75" s="94"/>
      <c r="G75" s="92"/>
      <c r="H75" s="76">
        <f t="shared" si="25"/>
        <v>0</v>
      </c>
      <c r="I75" s="78">
        <f t="shared" si="26"/>
        <v>0</v>
      </c>
      <c r="J75" s="78">
        <f t="shared" si="27"/>
        <v>0</v>
      </c>
      <c r="K75" s="78">
        <f t="shared" si="28"/>
        <v>0</v>
      </c>
    </row>
    <row r="76" spans="1:11" s="73" customFormat="1" outlineLevel="1" x14ac:dyDescent="0.25">
      <c r="A76" s="93"/>
      <c r="B76" s="20" t="s">
        <v>249</v>
      </c>
      <c r="C76" s="83" t="s">
        <v>206</v>
      </c>
      <c r="D76" s="5" t="s">
        <v>18</v>
      </c>
      <c r="E76" s="47">
        <v>147.19999999999999</v>
      </c>
      <c r="F76" s="94"/>
      <c r="G76" s="92"/>
      <c r="H76" s="76">
        <f t="shared" si="25"/>
        <v>0</v>
      </c>
      <c r="I76" s="78">
        <f t="shared" si="26"/>
        <v>0</v>
      </c>
      <c r="J76" s="78">
        <f t="shared" si="27"/>
        <v>0</v>
      </c>
      <c r="K76" s="78">
        <f t="shared" si="28"/>
        <v>0</v>
      </c>
    </row>
    <row r="77" spans="1:11" s="135" customFormat="1" outlineLevel="1" x14ac:dyDescent="0.25">
      <c r="A77" s="117"/>
      <c r="B77" s="121" t="s">
        <v>179</v>
      </c>
      <c r="C77" s="133" t="s">
        <v>210</v>
      </c>
      <c r="D77" s="134"/>
      <c r="E77" s="119"/>
      <c r="F77" s="94"/>
      <c r="G77" s="92"/>
      <c r="H77" s="120"/>
      <c r="I77" s="126">
        <f>SUM(I78:I82)</f>
        <v>0</v>
      </c>
      <c r="J77" s="126">
        <f t="shared" ref="J77:K77" si="29">SUM(J78:J82)</f>
        <v>0</v>
      </c>
      <c r="K77" s="126">
        <f t="shared" si="29"/>
        <v>0</v>
      </c>
    </row>
    <row r="78" spans="1:11" s="73" customFormat="1" outlineLevel="1" x14ac:dyDescent="0.25">
      <c r="A78" s="93"/>
      <c r="B78" s="102" t="s">
        <v>250</v>
      </c>
      <c r="C78" s="83" t="s">
        <v>203</v>
      </c>
      <c r="D78" s="101" t="s">
        <v>60</v>
      </c>
      <c r="E78" s="47">
        <f>0.3*2</f>
        <v>0.6</v>
      </c>
      <c r="F78" s="94"/>
      <c r="G78" s="92"/>
      <c r="H78" s="76">
        <f t="shared" ref="H78:H82" si="30">SUM(F78:G78)</f>
        <v>0</v>
      </c>
      <c r="I78" s="78">
        <f t="shared" ref="I78:I82" si="31">E78*F78</f>
        <v>0</v>
      </c>
      <c r="J78" s="78">
        <f t="shared" ref="J78:J82" si="32">G78*E78</f>
        <v>0</v>
      </c>
      <c r="K78" s="78">
        <f t="shared" ref="K78:K82" si="33">H78*E78</f>
        <v>0</v>
      </c>
    </row>
    <row r="79" spans="1:11" s="73" customFormat="1" ht="31.5" outlineLevel="1" x14ac:dyDescent="0.25">
      <c r="A79" s="93"/>
      <c r="B79" s="102" t="s">
        <v>251</v>
      </c>
      <c r="C79" s="83" t="s">
        <v>204</v>
      </c>
      <c r="D79" s="101" t="s">
        <v>60</v>
      </c>
      <c r="E79" s="47">
        <f>0.03*2</f>
        <v>0.06</v>
      </c>
      <c r="F79" s="94"/>
      <c r="G79" s="92"/>
      <c r="H79" s="76">
        <f t="shared" si="30"/>
        <v>0</v>
      </c>
      <c r="I79" s="78">
        <f t="shared" si="31"/>
        <v>0</v>
      </c>
      <c r="J79" s="78">
        <f t="shared" si="32"/>
        <v>0</v>
      </c>
      <c r="K79" s="78">
        <f t="shared" si="33"/>
        <v>0</v>
      </c>
    </row>
    <row r="80" spans="1:11" s="73" customFormat="1" outlineLevel="1" x14ac:dyDescent="0.25">
      <c r="A80" s="93"/>
      <c r="B80" s="102" t="s">
        <v>252</v>
      </c>
      <c r="C80" s="73" t="s">
        <v>205</v>
      </c>
      <c r="D80" s="101" t="s">
        <v>18</v>
      </c>
      <c r="E80" s="47">
        <f>0.27*2</f>
        <v>0.54</v>
      </c>
      <c r="F80" s="94"/>
      <c r="G80" s="92"/>
      <c r="H80" s="76">
        <f t="shared" si="30"/>
        <v>0</v>
      </c>
      <c r="I80" s="78">
        <f t="shared" si="31"/>
        <v>0</v>
      </c>
      <c r="J80" s="78">
        <f t="shared" si="32"/>
        <v>0</v>
      </c>
      <c r="K80" s="78">
        <f t="shared" si="33"/>
        <v>0</v>
      </c>
    </row>
    <row r="81" spans="1:11" s="73" customFormat="1" outlineLevel="1" x14ac:dyDescent="0.25">
      <c r="A81" s="93"/>
      <c r="B81" s="102" t="s">
        <v>253</v>
      </c>
      <c r="C81" s="83" t="s">
        <v>100</v>
      </c>
      <c r="D81" s="101" t="s">
        <v>60</v>
      </c>
      <c r="E81" s="47">
        <f>0.1*2</f>
        <v>0.2</v>
      </c>
      <c r="F81" s="94"/>
      <c r="G81" s="92"/>
      <c r="H81" s="76">
        <f t="shared" si="30"/>
        <v>0</v>
      </c>
      <c r="I81" s="78">
        <f t="shared" si="31"/>
        <v>0</v>
      </c>
      <c r="J81" s="78">
        <f t="shared" si="32"/>
        <v>0</v>
      </c>
      <c r="K81" s="78">
        <f t="shared" si="33"/>
        <v>0</v>
      </c>
    </row>
    <row r="82" spans="1:11" s="73" customFormat="1" outlineLevel="1" x14ac:dyDescent="0.25">
      <c r="A82" s="93"/>
      <c r="B82" s="102" t="s">
        <v>254</v>
      </c>
      <c r="C82" s="83" t="s">
        <v>206</v>
      </c>
      <c r="D82" s="101" t="s">
        <v>18</v>
      </c>
      <c r="E82" s="47">
        <f>0.92*2</f>
        <v>1.84</v>
      </c>
      <c r="F82" s="94"/>
      <c r="G82" s="92"/>
      <c r="H82" s="76">
        <f t="shared" si="30"/>
        <v>0</v>
      </c>
      <c r="I82" s="78">
        <f t="shared" si="31"/>
        <v>0</v>
      </c>
      <c r="J82" s="78">
        <f t="shared" si="32"/>
        <v>0</v>
      </c>
      <c r="K82" s="78">
        <f t="shared" si="33"/>
        <v>0</v>
      </c>
    </row>
    <row r="83" spans="1:11" s="132" customFormat="1" outlineLevel="1" x14ac:dyDescent="0.25">
      <c r="A83" s="127"/>
      <c r="B83" s="118" t="s">
        <v>180</v>
      </c>
      <c r="C83" s="128" t="s">
        <v>208</v>
      </c>
      <c r="D83" s="129"/>
      <c r="E83" s="130"/>
      <c r="F83" s="125"/>
      <c r="G83" s="126"/>
      <c r="H83" s="131"/>
      <c r="I83" s="126">
        <f>SUM(I84:I100)</f>
        <v>0</v>
      </c>
      <c r="J83" s="126">
        <f t="shared" ref="J83:K83" si="34">SUM(J84:J100)</f>
        <v>0</v>
      </c>
      <c r="K83" s="126">
        <f t="shared" si="34"/>
        <v>0</v>
      </c>
    </row>
    <row r="84" spans="1:11" s="73" customFormat="1" outlineLevel="1" x14ac:dyDescent="0.25">
      <c r="A84" s="93"/>
      <c r="B84" s="102" t="s">
        <v>255</v>
      </c>
      <c r="C84" s="83" t="s">
        <v>209</v>
      </c>
      <c r="D84" s="101" t="s">
        <v>64</v>
      </c>
      <c r="E84" s="47">
        <v>4</v>
      </c>
      <c r="F84" s="94"/>
      <c r="G84" s="92"/>
      <c r="H84" s="76">
        <f t="shared" ref="H84:H100" si="35">SUM(F84:G84)</f>
        <v>0</v>
      </c>
      <c r="I84" s="78">
        <f t="shared" ref="I84:I100" si="36">E84*F84</f>
        <v>0</v>
      </c>
      <c r="J84" s="78">
        <f t="shared" ref="J84:J100" si="37">G84*E84</f>
        <v>0</v>
      </c>
      <c r="K84" s="78">
        <f t="shared" ref="K84:K100" si="38">H84*E84</f>
        <v>0</v>
      </c>
    </row>
    <row r="85" spans="1:11" s="73" customFormat="1" ht="31.5" outlineLevel="1" x14ac:dyDescent="0.25">
      <c r="A85" s="93"/>
      <c r="B85" s="102" t="s">
        <v>256</v>
      </c>
      <c r="C85" s="83" t="s">
        <v>213</v>
      </c>
      <c r="D85" s="101" t="s">
        <v>64</v>
      </c>
      <c r="E85" s="47">
        <v>8</v>
      </c>
      <c r="F85" s="94"/>
      <c r="G85" s="92"/>
      <c r="H85" s="76">
        <f t="shared" si="35"/>
        <v>0</v>
      </c>
      <c r="I85" s="78">
        <f t="shared" si="36"/>
        <v>0</v>
      </c>
      <c r="J85" s="78">
        <f t="shared" si="37"/>
        <v>0</v>
      </c>
      <c r="K85" s="78">
        <f t="shared" si="38"/>
        <v>0</v>
      </c>
    </row>
    <row r="86" spans="1:11" s="73" customFormat="1" ht="31.5" outlineLevel="1" x14ac:dyDescent="0.25">
      <c r="A86" s="93"/>
      <c r="B86" s="102" t="s">
        <v>257</v>
      </c>
      <c r="C86" s="83" t="s">
        <v>214</v>
      </c>
      <c r="D86" s="101" t="s">
        <v>64</v>
      </c>
      <c r="E86" s="47">
        <v>8</v>
      </c>
      <c r="F86" s="94"/>
      <c r="G86" s="92"/>
      <c r="H86" s="76">
        <f t="shared" si="35"/>
        <v>0</v>
      </c>
      <c r="I86" s="78">
        <f t="shared" si="36"/>
        <v>0</v>
      </c>
      <c r="J86" s="78">
        <f t="shared" si="37"/>
        <v>0</v>
      </c>
      <c r="K86" s="78">
        <f t="shared" si="38"/>
        <v>0</v>
      </c>
    </row>
    <row r="87" spans="1:11" s="73" customFormat="1" ht="31.5" outlineLevel="1" x14ac:dyDescent="0.25">
      <c r="A87" s="93"/>
      <c r="B87" s="102" t="s">
        <v>258</v>
      </c>
      <c r="C87" s="83" t="s">
        <v>215</v>
      </c>
      <c r="D87" s="101" t="s">
        <v>64</v>
      </c>
      <c r="E87" s="47">
        <v>10</v>
      </c>
      <c r="F87" s="94"/>
      <c r="G87" s="92"/>
      <c r="H87" s="76">
        <f t="shared" si="35"/>
        <v>0</v>
      </c>
      <c r="I87" s="78">
        <f t="shared" si="36"/>
        <v>0</v>
      </c>
      <c r="J87" s="78">
        <f t="shared" si="37"/>
        <v>0</v>
      </c>
      <c r="K87" s="78">
        <f t="shared" si="38"/>
        <v>0</v>
      </c>
    </row>
    <row r="88" spans="1:11" s="73" customFormat="1" ht="31.5" outlineLevel="1" x14ac:dyDescent="0.25">
      <c r="A88" s="93"/>
      <c r="B88" s="102" t="s">
        <v>259</v>
      </c>
      <c r="C88" s="83" t="s">
        <v>216</v>
      </c>
      <c r="D88" s="101" t="s">
        <v>64</v>
      </c>
      <c r="E88" s="47">
        <v>55</v>
      </c>
      <c r="F88" s="94"/>
      <c r="G88" s="92"/>
      <c r="H88" s="76">
        <f t="shared" si="35"/>
        <v>0</v>
      </c>
      <c r="I88" s="78">
        <f t="shared" si="36"/>
        <v>0</v>
      </c>
      <c r="J88" s="78">
        <f t="shared" si="37"/>
        <v>0</v>
      </c>
      <c r="K88" s="78">
        <f t="shared" si="38"/>
        <v>0</v>
      </c>
    </row>
    <row r="89" spans="1:11" s="73" customFormat="1" ht="31.5" outlineLevel="1" x14ac:dyDescent="0.25">
      <c r="A89" s="93"/>
      <c r="B89" s="102" t="s">
        <v>260</v>
      </c>
      <c r="C89" s="83" t="s">
        <v>217</v>
      </c>
      <c r="D89" s="101" t="s">
        <v>64</v>
      </c>
      <c r="E89" s="47">
        <v>10</v>
      </c>
      <c r="F89" s="94"/>
      <c r="G89" s="92"/>
      <c r="H89" s="76">
        <f t="shared" si="35"/>
        <v>0</v>
      </c>
      <c r="I89" s="78">
        <f t="shared" si="36"/>
        <v>0</v>
      </c>
      <c r="J89" s="78">
        <f t="shared" si="37"/>
        <v>0</v>
      </c>
      <c r="K89" s="78">
        <f t="shared" si="38"/>
        <v>0</v>
      </c>
    </row>
    <row r="90" spans="1:11" s="73" customFormat="1" ht="31.5" outlineLevel="1" x14ac:dyDescent="0.25">
      <c r="A90" s="93"/>
      <c r="B90" s="102" t="s">
        <v>261</v>
      </c>
      <c r="C90" s="83" t="s">
        <v>218</v>
      </c>
      <c r="D90" s="101" t="s">
        <v>64</v>
      </c>
      <c r="E90" s="47">
        <v>7</v>
      </c>
      <c r="F90" s="94"/>
      <c r="G90" s="92"/>
      <c r="H90" s="76">
        <f t="shared" si="35"/>
        <v>0</v>
      </c>
      <c r="I90" s="78">
        <f t="shared" si="36"/>
        <v>0</v>
      </c>
      <c r="J90" s="78">
        <f t="shared" si="37"/>
        <v>0</v>
      </c>
      <c r="K90" s="78">
        <f t="shared" si="38"/>
        <v>0</v>
      </c>
    </row>
    <row r="91" spans="1:11" s="73" customFormat="1" ht="31.5" outlineLevel="1" x14ac:dyDescent="0.25">
      <c r="A91" s="93"/>
      <c r="B91" s="102" t="s">
        <v>262</v>
      </c>
      <c r="C91" s="83" t="s">
        <v>219</v>
      </c>
      <c r="D91" s="101" t="s">
        <v>64</v>
      </c>
      <c r="E91" s="47">
        <v>9</v>
      </c>
      <c r="F91" s="94"/>
      <c r="G91" s="92"/>
      <c r="H91" s="76">
        <f t="shared" si="35"/>
        <v>0</v>
      </c>
      <c r="I91" s="78">
        <f t="shared" si="36"/>
        <v>0</v>
      </c>
      <c r="J91" s="78">
        <f t="shared" si="37"/>
        <v>0</v>
      </c>
      <c r="K91" s="78">
        <f t="shared" si="38"/>
        <v>0</v>
      </c>
    </row>
    <row r="92" spans="1:11" s="73" customFormat="1" ht="31.5" outlineLevel="1" x14ac:dyDescent="0.25">
      <c r="A92" s="93"/>
      <c r="B92" s="102" t="s">
        <v>263</v>
      </c>
      <c r="C92" s="83" t="s">
        <v>220</v>
      </c>
      <c r="D92" s="101" t="s">
        <v>64</v>
      </c>
      <c r="E92" s="47">
        <v>7</v>
      </c>
      <c r="F92" s="94"/>
      <c r="G92" s="92"/>
      <c r="H92" s="76">
        <f t="shared" si="35"/>
        <v>0</v>
      </c>
      <c r="I92" s="78">
        <f t="shared" si="36"/>
        <v>0</v>
      </c>
      <c r="J92" s="78">
        <f t="shared" si="37"/>
        <v>0</v>
      </c>
      <c r="K92" s="78">
        <f t="shared" si="38"/>
        <v>0</v>
      </c>
    </row>
    <row r="93" spans="1:11" s="73" customFormat="1" ht="31.5" outlineLevel="1" x14ac:dyDescent="0.25">
      <c r="A93" s="93"/>
      <c r="B93" s="102" t="s">
        <v>264</v>
      </c>
      <c r="C93" s="83" t="s">
        <v>221</v>
      </c>
      <c r="D93" s="101" t="s">
        <v>64</v>
      </c>
      <c r="E93" s="47">
        <v>42</v>
      </c>
      <c r="F93" s="94"/>
      <c r="G93" s="92"/>
      <c r="H93" s="76">
        <f t="shared" si="35"/>
        <v>0</v>
      </c>
      <c r="I93" s="78">
        <f t="shared" si="36"/>
        <v>0</v>
      </c>
      <c r="J93" s="78">
        <f t="shared" si="37"/>
        <v>0</v>
      </c>
      <c r="K93" s="78">
        <f t="shared" si="38"/>
        <v>0</v>
      </c>
    </row>
    <row r="94" spans="1:11" s="73" customFormat="1" ht="31.5" outlineLevel="1" x14ac:dyDescent="0.25">
      <c r="A94" s="93"/>
      <c r="B94" s="102" t="s">
        <v>265</v>
      </c>
      <c r="C94" s="83" t="s">
        <v>225</v>
      </c>
      <c r="D94" s="101" t="s">
        <v>64</v>
      </c>
      <c r="E94" s="47">
        <v>1</v>
      </c>
      <c r="F94" s="94"/>
      <c r="G94" s="92"/>
      <c r="H94" s="76">
        <f t="shared" si="35"/>
        <v>0</v>
      </c>
      <c r="I94" s="78">
        <f t="shared" si="36"/>
        <v>0</v>
      </c>
      <c r="J94" s="78">
        <f t="shared" si="37"/>
        <v>0</v>
      </c>
      <c r="K94" s="78">
        <f t="shared" si="38"/>
        <v>0</v>
      </c>
    </row>
    <row r="95" spans="1:11" s="73" customFormat="1" ht="31.5" outlineLevel="1" x14ac:dyDescent="0.25">
      <c r="A95" s="93"/>
      <c r="B95" s="102" t="s">
        <v>266</v>
      </c>
      <c r="C95" s="83" t="s">
        <v>226</v>
      </c>
      <c r="D95" s="101" t="s">
        <v>64</v>
      </c>
      <c r="E95" s="47">
        <v>1</v>
      </c>
      <c r="F95" s="94"/>
      <c r="G95" s="92"/>
      <c r="H95" s="76">
        <f t="shared" si="35"/>
        <v>0</v>
      </c>
      <c r="I95" s="78">
        <f t="shared" si="36"/>
        <v>0</v>
      </c>
      <c r="J95" s="78">
        <f t="shared" si="37"/>
        <v>0</v>
      </c>
      <c r="K95" s="78">
        <f t="shared" si="38"/>
        <v>0</v>
      </c>
    </row>
    <row r="96" spans="1:11" s="73" customFormat="1" ht="31.5" outlineLevel="1" x14ac:dyDescent="0.25">
      <c r="A96" s="93"/>
      <c r="B96" s="102" t="s">
        <v>267</v>
      </c>
      <c r="C96" s="83" t="s">
        <v>227</v>
      </c>
      <c r="D96" s="101" t="s">
        <v>64</v>
      </c>
      <c r="E96" s="47">
        <v>1</v>
      </c>
      <c r="F96" s="94"/>
      <c r="G96" s="92"/>
      <c r="H96" s="76">
        <f t="shared" si="35"/>
        <v>0</v>
      </c>
      <c r="I96" s="78">
        <f t="shared" si="36"/>
        <v>0</v>
      </c>
      <c r="J96" s="78">
        <f t="shared" si="37"/>
        <v>0</v>
      </c>
      <c r="K96" s="78">
        <f t="shared" si="38"/>
        <v>0</v>
      </c>
    </row>
    <row r="97" spans="1:11" s="73" customFormat="1" ht="31.5" outlineLevel="1" x14ac:dyDescent="0.25">
      <c r="A97" s="93"/>
      <c r="B97" s="102" t="s">
        <v>268</v>
      </c>
      <c r="C97" s="83" t="s">
        <v>228</v>
      </c>
      <c r="D97" s="101" t="s">
        <v>64</v>
      </c>
      <c r="E97" s="47">
        <v>1</v>
      </c>
      <c r="F97" s="94"/>
      <c r="G97" s="92"/>
      <c r="H97" s="76">
        <f t="shared" si="35"/>
        <v>0</v>
      </c>
      <c r="I97" s="78">
        <f t="shared" si="36"/>
        <v>0</v>
      </c>
      <c r="J97" s="78">
        <f t="shared" si="37"/>
        <v>0</v>
      </c>
      <c r="K97" s="78">
        <f t="shared" si="38"/>
        <v>0</v>
      </c>
    </row>
    <row r="98" spans="1:11" s="73" customFormat="1" outlineLevel="1" x14ac:dyDescent="0.25">
      <c r="A98" s="93"/>
      <c r="B98" s="102" t="s">
        <v>269</v>
      </c>
      <c r="C98" s="83" t="s">
        <v>211</v>
      </c>
      <c r="D98" s="101" t="s">
        <v>64</v>
      </c>
      <c r="E98" s="47">
        <v>2</v>
      </c>
      <c r="F98" s="94"/>
      <c r="G98" s="92"/>
      <c r="H98" s="76">
        <f t="shared" si="35"/>
        <v>0</v>
      </c>
      <c r="I98" s="78">
        <f t="shared" si="36"/>
        <v>0</v>
      </c>
      <c r="J98" s="78">
        <f t="shared" si="37"/>
        <v>0</v>
      </c>
      <c r="K98" s="78">
        <f t="shared" si="38"/>
        <v>0</v>
      </c>
    </row>
    <row r="99" spans="1:11" s="73" customFormat="1" outlineLevel="1" x14ac:dyDescent="0.25">
      <c r="A99" s="93"/>
      <c r="B99" s="102" t="s">
        <v>270</v>
      </c>
      <c r="C99" s="83" t="s">
        <v>212</v>
      </c>
      <c r="D99" s="101" t="s">
        <v>64</v>
      </c>
      <c r="E99" s="47">
        <v>2</v>
      </c>
      <c r="F99" s="94"/>
      <c r="G99" s="92"/>
      <c r="H99" s="76">
        <f t="shared" si="35"/>
        <v>0</v>
      </c>
      <c r="I99" s="78">
        <f t="shared" si="36"/>
        <v>0</v>
      </c>
      <c r="J99" s="78">
        <f t="shared" si="37"/>
        <v>0</v>
      </c>
      <c r="K99" s="78">
        <f t="shared" si="38"/>
        <v>0</v>
      </c>
    </row>
    <row r="100" spans="1:11" s="73" customFormat="1" outlineLevel="1" x14ac:dyDescent="0.25">
      <c r="A100" s="93"/>
      <c r="B100" s="102" t="s">
        <v>270</v>
      </c>
      <c r="C100" s="83" t="s">
        <v>224</v>
      </c>
      <c r="D100" s="101" t="s">
        <v>83</v>
      </c>
      <c r="E100" s="47">
        <f>2*5</f>
        <v>10</v>
      </c>
      <c r="F100" s="94"/>
      <c r="G100" s="92"/>
      <c r="H100" s="76">
        <f t="shared" si="35"/>
        <v>0</v>
      </c>
      <c r="I100" s="78">
        <f t="shared" si="36"/>
        <v>0</v>
      </c>
      <c r="J100" s="78">
        <f t="shared" si="37"/>
        <v>0</v>
      </c>
      <c r="K100" s="78">
        <f t="shared" si="38"/>
        <v>0</v>
      </c>
    </row>
    <row r="101" spans="1:11" s="73" customFormat="1" outlineLevel="1" x14ac:dyDescent="0.25">
      <c r="A101" s="150"/>
      <c r="B101" s="145" t="s">
        <v>181</v>
      </c>
      <c r="C101" s="151" t="s">
        <v>229</v>
      </c>
      <c r="D101" s="152"/>
      <c r="E101" s="153"/>
      <c r="F101" s="154"/>
      <c r="G101" s="149"/>
      <c r="H101" s="155"/>
      <c r="I101" s="149">
        <f>I102+I108+I114+I120+I133</f>
        <v>0</v>
      </c>
      <c r="J101" s="149">
        <f t="shared" ref="J101:K101" si="39">J102+J108+J114+J120+J133</f>
        <v>0</v>
      </c>
      <c r="K101" s="149">
        <f t="shared" si="39"/>
        <v>0</v>
      </c>
    </row>
    <row r="102" spans="1:11" s="73" customFormat="1" outlineLevel="1" x14ac:dyDescent="0.25">
      <c r="A102" s="142"/>
      <c r="B102" s="112" t="s">
        <v>182</v>
      </c>
      <c r="C102" s="110" t="s">
        <v>207</v>
      </c>
      <c r="D102" s="106"/>
      <c r="E102" s="140"/>
      <c r="F102" s="124"/>
      <c r="G102" s="74"/>
      <c r="H102" s="141"/>
      <c r="I102" s="74">
        <f>SUM(I103:I107)</f>
        <v>0</v>
      </c>
      <c r="J102" s="74">
        <f t="shared" ref="J102:K102" si="40">SUM(J103:J107)</f>
        <v>0</v>
      </c>
      <c r="K102" s="74">
        <f t="shared" si="40"/>
        <v>0</v>
      </c>
    </row>
    <row r="103" spans="1:11" s="73" customFormat="1" outlineLevel="1" x14ac:dyDescent="0.25">
      <c r="A103" s="93"/>
      <c r="B103" s="102" t="s">
        <v>271</v>
      </c>
      <c r="C103" s="83" t="s">
        <v>203</v>
      </c>
      <c r="D103" s="101" t="s">
        <v>60</v>
      </c>
      <c r="E103" s="47">
        <v>34.24</v>
      </c>
      <c r="F103" s="94"/>
      <c r="G103" s="92"/>
      <c r="H103" s="76">
        <f t="shared" ref="H103:H107" si="41">SUM(F103:G103)</f>
        <v>0</v>
      </c>
      <c r="I103" s="78">
        <f t="shared" ref="I103:I107" si="42">E103*F103</f>
        <v>0</v>
      </c>
      <c r="J103" s="78">
        <f t="shared" ref="J103:J107" si="43">G103*E103</f>
        <v>0</v>
      </c>
      <c r="K103" s="78">
        <f t="shared" ref="K103:K107" si="44">H103*E103</f>
        <v>0</v>
      </c>
    </row>
    <row r="104" spans="1:11" s="73" customFormat="1" ht="31.5" outlineLevel="1" x14ac:dyDescent="0.25">
      <c r="A104" s="93"/>
      <c r="B104" s="102" t="s">
        <v>272</v>
      </c>
      <c r="C104" s="83" t="s">
        <v>204</v>
      </c>
      <c r="D104" s="101" t="s">
        <v>60</v>
      </c>
      <c r="E104" s="47">
        <v>6.52</v>
      </c>
      <c r="F104" s="94"/>
      <c r="G104" s="92"/>
      <c r="H104" s="76">
        <f t="shared" si="41"/>
        <v>0</v>
      </c>
      <c r="I104" s="78">
        <f t="shared" si="42"/>
        <v>0</v>
      </c>
      <c r="J104" s="78">
        <f t="shared" si="43"/>
        <v>0</v>
      </c>
      <c r="K104" s="78">
        <f t="shared" si="44"/>
        <v>0</v>
      </c>
    </row>
    <row r="105" spans="1:11" s="73" customFormat="1" outlineLevel="1" x14ac:dyDescent="0.25">
      <c r="A105" s="93"/>
      <c r="B105" s="102" t="s">
        <v>273</v>
      </c>
      <c r="C105" s="73" t="s">
        <v>205</v>
      </c>
      <c r="D105" s="101" t="s">
        <v>18</v>
      </c>
      <c r="E105" s="47">
        <v>54.23</v>
      </c>
      <c r="F105" s="94"/>
      <c r="G105" s="92"/>
      <c r="H105" s="76">
        <f t="shared" si="41"/>
        <v>0</v>
      </c>
      <c r="I105" s="78">
        <f t="shared" si="42"/>
        <v>0</v>
      </c>
      <c r="J105" s="78">
        <f t="shared" si="43"/>
        <v>0</v>
      </c>
      <c r="K105" s="78">
        <f t="shared" si="44"/>
        <v>0</v>
      </c>
    </row>
    <row r="106" spans="1:11" s="73" customFormat="1" outlineLevel="1" x14ac:dyDescent="0.25">
      <c r="A106" s="93"/>
      <c r="B106" s="102" t="s">
        <v>274</v>
      </c>
      <c r="C106" s="83" t="s">
        <v>100</v>
      </c>
      <c r="D106" s="101" t="s">
        <v>60</v>
      </c>
      <c r="E106" s="47">
        <v>12.57</v>
      </c>
      <c r="F106" s="94"/>
      <c r="G106" s="92"/>
      <c r="H106" s="76">
        <f t="shared" si="41"/>
        <v>0</v>
      </c>
      <c r="I106" s="78">
        <f t="shared" si="42"/>
        <v>0</v>
      </c>
      <c r="J106" s="78">
        <f t="shared" si="43"/>
        <v>0</v>
      </c>
      <c r="K106" s="78">
        <f t="shared" si="44"/>
        <v>0</v>
      </c>
    </row>
    <row r="107" spans="1:11" s="73" customFormat="1" outlineLevel="1" x14ac:dyDescent="0.25">
      <c r="A107" s="93"/>
      <c r="B107" s="102" t="s">
        <v>275</v>
      </c>
      <c r="C107" s="83" t="s">
        <v>206</v>
      </c>
      <c r="D107" s="101" t="s">
        <v>18</v>
      </c>
      <c r="E107" s="47">
        <v>103.73</v>
      </c>
      <c r="F107" s="94"/>
      <c r="G107" s="92"/>
      <c r="H107" s="76">
        <f t="shared" si="41"/>
        <v>0</v>
      </c>
      <c r="I107" s="78">
        <f t="shared" si="42"/>
        <v>0</v>
      </c>
      <c r="J107" s="78">
        <f t="shared" si="43"/>
        <v>0</v>
      </c>
      <c r="K107" s="78">
        <f t="shared" si="44"/>
        <v>0</v>
      </c>
    </row>
    <row r="108" spans="1:11" s="73" customFormat="1" outlineLevel="1" x14ac:dyDescent="0.25">
      <c r="A108" s="142"/>
      <c r="B108" s="105" t="s">
        <v>183</v>
      </c>
      <c r="C108" s="136" t="s">
        <v>230</v>
      </c>
      <c r="D108" s="139"/>
      <c r="E108" s="140"/>
      <c r="F108" s="124"/>
      <c r="G108" s="74"/>
      <c r="H108" s="141"/>
      <c r="I108" s="74">
        <f>SUM(I109:I113)</f>
        <v>0</v>
      </c>
      <c r="J108" s="74">
        <f t="shared" ref="J108:K108" si="45">SUM(J109:J113)</f>
        <v>0</v>
      </c>
      <c r="K108" s="74">
        <f t="shared" si="45"/>
        <v>0</v>
      </c>
    </row>
    <row r="109" spans="1:11" s="73" customFormat="1" outlineLevel="1" x14ac:dyDescent="0.25">
      <c r="A109" s="93"/>
      <c r="B109" s="102" t="s">
        <v>276</v>
      </c>
      <c r="C109" s="83" t="s">
        <v>203</v>
      </c>
      <c r="D109" s="101" t="s">
        <v>60</v>
      </c>
      <c r="E109" s="47">
        <f>0.3</f>
        <v>0.3</v>
      </c>
      <c r="F109" s="94"/>
      <c r="G109" s="92"/>
      <c r="H109" s="76">
        <f t="shared" ref="H109:H113" si="46">SUM(F109:G109)</f>
        <v>0</v>
      </c>
      <c r="I109" s="78">
        <f t="shared" ref="I109:I113" si="47">E109*F109</f>
        <v>0</v>
      </c>
      <c r="J109" s="78">
        <f t="shared" ref="J109:J113" si="48">G109*E109</f>
        <v>0</v>
      </c>
      <c r="K109" s="78">
        <f t="shared" ref="K109:K113" si="49">H109*E109</f>
        <v>0</v>
      </c>
    </row>
    <row r="110" spans="1:11" s="73" customFormat="1" ht="31.5" outlineLevel="1" x14ac:dyDescent="0.25">
      <c r="A110" s="93"/>
      <c r="B110" s="102" t="s">
        <v>277</v>
      </c>
      <c r="C110" s="83" t="s">
        <v>204</v>
      </c>
      <c r="D110" s="101" t="s">
        <v>60</v>
      </c>
      <c r="E110" s="47">
        <f>0.03</f>
        <v>0.03</v>
      </c>
      <c r="F110" s="94"/>
      <c r="G110" s="92"/>
      <c r="H110" s="76">
        <f t="shared" si="46"/>
        <v>0</v>
      </c>
      <c r="I110" s="78">
        <f t="shared" si="47"/>
        <v>0</v>
      </c>
      <c r="J110" s="78">
        <f t="shared" si="48"/>
        <v>0</v>
      </c>
      <c r="K110" s="78">
        <f t="shared" si="49"/>
        <v>0</v>
      </c>
    </row>
    <row r="111" spans="1:11" s="73" customFormat="1" outlineLevel="1" x14ac:dyDescent="0.25">
      <c r="A111" s="93"/>
      <c r="B111" s="102" t="s">
        <v>278</v>
      </c>
      <c r="C111" s="73" t="s">
        <v>205</v>
      </c>
      <c r="D111" s="101" t="s">
        <v>18</v>
      </c>
      <c r="E111" s="47">
        <f>0.27</f>
        <v>0.27</v>
      </c>
      <c r="F111" s="94"/>
      <c r="G111" s="92"/>
      <c r="H111" s="76">
        <f t="shared" si="46"/>
        <v>0</v>
      </c>
      <c r="I111" s="78">
        <f t="shared" si="47"/>
        <v>0</v>
      </c>
      <c r="J111" s="78">
        <f t="shared" si="48"/>
        <v>0</v>
      </c>
      <c r="K111" s="78">
        <f t="shared" si="49"/>
        <v>0</v>
      </c>
    </row>
    <row r="112" spans="1:11" s="73" customFormat="1" outlineLevel="1" x14ac:dyDescent="0.25">
      <c r="A112" s="93"/>
      <c r="B112" s="102" t="s">
        <v>279</v>
      </c>
      <c r="C112" s="83" t="s">
        <v>100</v>
      </c>
      <c r="D112" s="101" t="s">
        <v>60</v>
      </c>
      <c r="E112" s="47">
        <f>0.1</f>
        <v>0.1</v>
      </c>
      <c r="F112" s="94"/>
      <c r="G112" s="92"/>
      <c r="H112" s="76">
        <f t="shared" si="46"/>
        <v>0</v>
      </c>
      <c r="I112" s="78">
        <f t="shared" si="47"/>
        <v>0</v>
      </c>
      <c r="J112" s="78">
        <f t="shared" si="48"/>
        <v>0</v>
      </c>
      <c r="K112" s="78">
        <f t="shared" si="49"/>
        <v>0</v>
      </c>
    </row>
    <row r="113" spans="1:11" s="73" customFormat="1" outlineLevel="1" x14ac:dyDescent="0.25">
      <c r="A113" s="93"/>
      <c r="B113" s="102" t="s">
        <v>280</v>
      </c>
      <c r="C113" s="83" t="s">
        <v>206</v>
      </c>
      <c r="D113" s="101" t="s">
        <v>18</v>
      </c>
      <c r="E113" s="47">
        <f>0.92</f>
        <v>0.92</v>
      </c>
      <c r="F113" s="94"/>
      <c r="G113" s="92"/>
      <c r="H113" s="76">
        <f t="shared" si="46"/>
        <v>0</v>
      </c>
      <c r="I113" s="78">
        <f t="shared" si="47"/>
        <v>0</v>
      </c>
      <c r="J113" s="78">
        <f t="shared" si="48"/>
        <v>0</v>
      </c>
      <c r="K113" s="78">
        <f t="shared" si="49"/>
        <v>0</v>
      </c>
    </row>
    <row r="114" spans="1:11" s="73" customFormat="1" outlineLevel="1" x14ac:dyDescent="0.25">
      <c r="A114" s="142"/>
      <c r="B114" s="112" t="s">
        <v>184</v>
      </c>
      <c r="C114" s="110" t="s">
        <v>231</v>
      </c>
      <c r="D114" s="106"/>
      <c r="E114" s="140"/>
      <c r="F114" s="124"/>
      <c r="G114" s="74"/>
      <c r="H114" s="141"/>
      <c r="I114" s="74">
        <f>SUM(I115:I119)</f>
        <v>0</v>
      </c>
      <c r="J114" s="74">
        <f t="shared" ref="J114:K114" si="50">SUM(J115:J119)</f>
        <v>0</v>
      </c>
      <c r="K114" s="74">
        <f t="shared" si="50"/>
        <v>0</v>
      </c>
    </row>
    <row r="115" spans="1:11" s="73" customFormat="1" outlineLevel="1" x14ac:dyDescent="0.25">
      <c r="A115" s="93"/>
      <c r="B115" s="102" t="s">
        <v>281</v>
      </c>
      <c r="C115" s="83" t="s">
        <v>203</v>
      </c>
      <c r="D115" s="101" t="s">
        <v>60</v>
      </c>
      <c r="E115" s="47">
        <v>40.5</v>
      </c>
      <c r="F115" s="94"/>
      <c r="G115" s="92"/>
      <c r="H115" s="76">
        <f t="shared" ref="H115:H119" si="51">SUM(F115:G115)</f>
        <v>0</v>
      </c>
      <c r="I115" s="78">
        <f t="shared" ref="I115:I119" si="52">E115*F115</f>
        <v>0</v>
      </c>
      <c r="J115" s="78">
        <f t="shared" ref="J115:J119" si="53">G115*E115</f>
        <v>0</v>
      </c>
      <c r="K115" s="78">
        <f t="shared" ref="K115:K119" si="54">H115*E115</f>
        <v>0</v>
      </c>
    </row>
    <row r="116" spans="1:11" s="73" customFormat="1" ht="31.5" outlineLevel="1" x14ac:dyDescent="0.25">
      <c r="A116" s="93"/>
      <c r="B116" s="102" t="s">
        <v>282</v>
      </c>
      <c r="C116" s="83" t="s">
        <v>204</v>
      </c>
      <c r="D116" s="101" t="s">
        <v>60</v>
      </c>
      <c r="E116" s="47">
        <v>8.7100000000000009</v>
      </c>
      <c r="F116" s="94"/>
      <c r="G116" s="92"/>
      <c r="H116" s="76">
        <f t="shared" si="51"/>
        <v>0</v>
      </c>
      <c r="I116" s="78">
        <f t="shared" si="52"/>
        <v>0</v>
      </c>
      <c r="J116" s="78">
        <f t="shared" si="53"/>
        <v>0</v>
      </c>
      <c r="K116" s="78">
        <f t="shared" si="54"/>
        <v>0</v>
      </c>
    </row>
    <row r="117" spans="1:11" s="73" customFormat="1" outlineLevel="1" x14ac:dyDescent="0.25">
      <c r="A117" s="93"/>
      <c r="B117" s="102" t="s">
        <v>283</v>
      </c>
      <c r="C117" s="73" t="s">
        <v>205</v>
      </c>
      <c r="D117" s="101" t="s">
        <v>18</v>
      </c>
      <c r="E117" s="47">
        <v>74.91</v>
      </c>
      <c r="F117" s="94"/>
      <c r="G117" s="92"/>
      <c r="H117" s="76">
        <f t="shared" si="51"/>
        <v>0</v>
      </c>
      <c r="I117" s="78">
        <f t="shared" si="52"/>
        <v>0</v>
      </c>
      <c r="J117" s="78">
        <f t="shared" si="53"/>
        <v>0</v>
      </c>
      <c r="K117" s="78">
        <f t="shared" si="54"/>
        <v>0</v>
      </c>
    </row>
    <row r="118" spans="1:11" s="73" customFormat="1" outlineLevel="1" x14ac:dyDescent="0.25">
      <c r="A118" s="93"/>
      <c r="B118" s="102" t="s">
        <v>284</v>
      </c>
      <c r="C118" s="83" t="s">
        <v>100</v>
      </c>
      <c r="D118" s="101" t="s">
        <v>60</v>
      </c>
      <c r="E118" s="47">
        <v>18.850000000000001</v>
      </c>
      <c r="F118" s="94"/>
      <c r="G118" s="92"/>
      <c r="H118" s="76">
        <f t="shared" si="51"/>
        <v>0</v>
      </c>
      <c r="I118" s="78">
        <f t="shared" si="52"/>
        <v>0</v>
      </c>
      <c r="J118" s="78">
        <f t="shared" si="53"/>
        <v>0</v>
      </c>
      <c r="K118" s="78">
        <f t="shared" si="54"/>
        <v>0</v>
      </c>
    </row>
    <row r="119" spans="1:11" s="73" customFormat="1" outlineLevel="1" x14ac:dyDescent="0.25">
      <c r="A119" s="93"/>
      <c r="B119" s="102" t="s">
        <v>285</v>
      </c>
      <c r="C119" s="83" t="s">
        <v>206</v>
      </c>
      <c r="D119" s="101" t="s">
        <v>18</v>
      </c>
      <c r="E119" s="47">
        <v>163.97</v>
      </c>
      <c r="F119" s="94"/>
      <c r="G119" s="92"/>
      <c r="H119" s="76">
        <f t="shared" si="51"/>
        <v>0</v>
      </c>
      <c r="I119" s="78">
        <f t="shared" si="52"/>
        <v>0</v>
      </c>
      <c r="J119" s="78">
        <f t="shared" si="53"/>
        <v>0</v>
      </c>
      <c r="K119" s="78">
        <f t="shared" si="54"/>
        <v>0</v>
      </c>
    </row>
    <row r="120" spans="1:11" s="73" customFormat="1" outlineLevel="1" x14ac:dyDescent="0.25">
      <c r="A120" s="142"/>
      <c r="B120" s="112" t="s">
        <v>185</v>
      </c>
      <c r="C120" s="136" t="s">
        <v>208</v>
      </c>
      <c r="D120" s="139"/>
      <c r="E120" s="140"/>
      <c r="F120" s="124"/>
      <c r="G120" s="74"/>
      <c r="H120" s="141"/>
      <c r="I120" s="74">
        <f>SUM(I121:I132)</f>
        <v>0</v>
      </c>
      <c r="J120" s="74">
        <f t="shared" ref="J120:K120" si="55">SUM(J121:J132)</f>
        <v>0</v>
      </c>
      <c r="K120" s="74">
        <f t="shared" si="55"/>
        <v>0</v>
      </c>
    </row>
    <row r="121" spans="1:11" s="73" customFormat="1" outlineLevel="1" x14ac:dyDescent="0.25">
      <c r="A121" s="93"/>
      <c r="B121" s="102" t="s">
        <v>286</v>
      </c>
      <c r="C121" s="83" t="s">
        <v>209</v>
      </c>
      <c r="D121" s="101" t="s">
        <v>64</v>
      </c>
      <c r="E121" s="47">
        <v>2</v>
      </c>
      <c r="F121" s="94"/>
      <c r="G121" s="92"/>
      <c r="H121" s="76">
        <f t="shared" ref="H121:H132" si="56">SUM(F121:G121)</f>
        <v>0</v>
      </c>
      <c r="I121" s="78">
        <f t="shared" ref="I121:I132" si="57">E121*F121</f>
        <v>0</v>
      </c>
      <c r="J121" s="78">
        <f t="shared" ref="J121:J132" si="58">G121*E121</f>
        <v>0</v>
      </c>
      <c r="K121" s="78">
        <f t="shared" ref="K121:K132" si="59">H121*E121</f>
        <v>0</v>
      </c>
    </row>
    <row r="122" spans="1:11" s="73" customFormat="1" ht="31.5" outlineLevel="1" x14ac:dyDescent="0.25">
      <c r="A122" s="93"/>
      <c r="B122" s="102" t="s">
        <v>287</v>
      </c>
      <c r="C122" s="83" t="s">
        <v>213</v>
      </c>
      <c r="D122" s="101" t="s">
        <v>64</v>
      </c>
      <c r="E122" s="47">
        <f>8+9</f>
        <v>17</v>
      </c>
      <c r="F122" s="94"/>
      <c r="G122" s="92"/>
      <c r="H122" s="76">
        <f t="shared" si="56"/>
        <v>0</v>
      </c>
      <c r="I122" s="78">
        <f t="shared" si="57"/>
        <v>0</v>
      </c>
      <c r="J122" s="78">
        <f t="shared" si="58"/>
        <v>0</v>
      </c>
      <c r="K122" s="78">
        <f t="shared" si="59"/>
        <v>0</v>
      </c>
    </row>
    <row r="123" spans="1:11" s="73" customFormat="1" ht="31.5" outlineLevel="1" x14ac:dyDescent="0.25">
      <c r="A123" s="93"/>
      <c r="B123" s="102" t="s">
        <v>288</v>
      </c>
      <c r="C123" s="83" t="s">
        <v>214</v>
      </c>
      <c r="D123" s="101" t="s">
        <v>64</v>
      </c>
      <c r="E123" s="47">
        <f>8+9</f>
        <v>17</v>
      </c>
      <c r="F123" s="94"/>
      <c r="G123" s="92"/>
      <c r="H123" s="76">
        <f t="shared" si="56"/>
        <v>0</v>
      </c>
      <c r="I123" s="78">
        <f t="shared" si="57"/>
        <v>0</v>
      </c>
      <c r="J123" s="78">
        <f t="shared" si="58"/>
        <v>0</v>
      </c>
      <c r="K123" s="78">
        <f t="shared" si="59"/>
        <v>0</v>
      </c>
    </row>
    <row r="124" spans="1:11" s="73" customFormat="1" ht="31.5" outlineLevel="1" x14ac:dyDescent="0.25">
      <c r="A124" s="93"/>
      <c r="B124" s="102" t="s">
        <v>289</v>
      </c>
      <c r="C124" s="83" t="s">
        <v>215</v>
      </c>
      <c r="D124" s="101" t="s">
        <v>64</v>
      </c>
      <c r="E124" s="47">
        <v>8</v>
      </c>
      <c r="F124" s="94"/>
      <c r="G124" s="92"/>
      <c r="H124" s="76">
        <f t="shared" si="56"/>
        <v>0</v>
      </c>
      <c r="I124" s="78">
        <f t="shared" si="57"/>
        <v>0</v>
      </c>
      <c r="J124" s="78">
        <f t="shared" si="58"/>
        <v>0</v>
      </c>
      <c r="K124" s="78">
        <f t="shared" si="59"/>
        <v>0</v>
      </c>
    </row>
    <row r="125" spans="1:11" s="73" customFormat="1" ht="31.5" outlineLevel="1" x14ac:dyDescent="0.25">
      <c r="A125" s="93"/>
      <c r="B125" s="102" t="s">
        <v>290</v>
      </c>
      <c r="C125" s="83" t="s">
        <v>216</v>
      </c>
      <c r="D125" s="101" t="s">
        <v>64</v>
      </c>
      <c r="E125" s="47">
        <v>9</v>
      </c>
      <c r="F125" s="94"/>
      <c r="G125" s="92"/>
      <c r="H125" s="76">
        <f t="shared" si="56"/>
        <v>0</v>
      </c>
      <c r="I125" s="78">
        <f t="shared" si="57"/>
        <v>0</v>
      </c>
      <c r="J125" s="78">
        <f t="shared" si="58"/>
        <v>0</v>
      </c>
      <c r="K125" s="78">
        <f t="shared" si="59"/>
        <v>0</v>
      </c>
    </row>
    <row r="126" spans="1:11" s="73" customFormat="1" ht="31.5" outlineLevel="1" x14ac:dyDescent="0.25">
      <c r="A126" s="93"/>
      <c r="B126" s="102" t="s">
        <v>290</v>
      </c>
      <c r="C126" s="83" t="s">
        <v>217</v>
      </c>
      <c r="D126" s="101" t="s">
        <v>64</v>
      </c>
      <c r="E126" s="47">
        <v>8</v>
      </c>
      <c r="F126" s="94"/>
      <c r="G126" s="92"/>
      <c r="H126" s="76">
        <f t="shared" si="56"/>
        <v>0</v>
      </c>
      <c r="I126" s="78">
        <f t="shared" si="57"/>
        <v>0</v>
      </c>
      <c r="J126" s="78">
        <f t="shared" si="58"/>
        <v>0</v>
      </c>
      <c r="K126" s="78">
        <f t="shared" si="59"/>
        <v>0</v>
      </c>
    </row>
    <row r="127" spans="1:11" s="73" customFormat="1" ht="31.5" outlineLevel="1" x14ac:dyDescent="0.25">
      <c r="A127" s="93"/>
      <c r="B127" s="102" t="s">
        <v>291</v>
      </c>
      <c r="C127" s="83" t="s">
        <v>218</v>
      </c>
      <c r="D127" s="101" t="s">
        <v>64</v>
      </c>
      <c r="E127" s="47">
        <v>7</v>
      </c>
      <c r="F127" s="94"/>
      <c r="G127" s="92"/>
      <c r="H127" s="76">
        <f t="shared" si="56"/>
        <v>0</v>
      </c>
      <c r="I127" s="78">
        <f t="shared" si="57"/>
        <v>0</v>
      </c>
      <c r="J127" s="78">
        <f t="shared" si="58"/>
        <v>0</v>
      </c>
      <c r="K127" s="78">
        <f t="shared" si="59"/>
        <v>0</v>
      </c>
    </row>
    <row r="128" spans="1:11" s="73" customFormat="1" ht="31.5" outlineLevel="1" x14ac:dyDescent="0.25">
      <c r="A128" s="93"/>
      <c r="B128" s="102" t="s">
        <v>292</v>
      </c>
      <c r="C128" s="83" t="s">
        <v>219</v>
      </c>
      <c r="D128" s="101" t="s">
        <v>64</v>
      </c>
      <c r="E128" s="47">
        <v>10</v>
      </c>
      <c r="F128" s="94"/>
      <c r="G128" s="92"/>
      <c r="H128" s="76">
        <f t="shared" si="56"/>
        <v>0</v>
      </c>
      <c r="I128" s="78">
        <f t="shared" si="57"/>
        <v>0</v>
      </c>
      <c r="J128" s="78">
        <f t="shared" si="58"/>
        <v>0</v>
      </c>
      <c r="K128" s="78">
        <f t="shared" si="59"/>
        <v>0</v>
      </c>
    </row>
    <row r="129" spans="1:11" s="73" customFormat="1" ht="31.5" outlineLevel="1" x14ac:dyDescent="0.25">
      <c r="A129" s="93"/>
      <c r="B129" s="102" t="s">
        <v>293</v>
      </c>
      <c r="C129" s="83" t="s">
        <v>220</v>
      </c>
      <c r="D129" s="101" t="s">
        <v>64</v>
      </c>
      <c r="E129" s="47">
        <v>8</v>
      </c>
      <c r="F129" s="94"/>
      <c r="G129" s="92"/>
      <c r="H129" s="76">
        <f t="shared" si="56"/>
        <v>0</v>
      </c>
      <c r="I129" s="78">
        <f t="shared" si="57"/>
        <v>0</v>
      </c>
      <c r="J129" s="78">
        <f t="shared" si="58"/>
        <v>0</v>
      </c>
      <c r="K129" s="78">
        <f t="shared" si="59"/>
        <v>0</v>
      </c>
    </row>
    <row r="130" spans="1:11" s="73" customFormat="1" ht="31.5" outlineLevel="1" x14ac:dyDescent="0.25">
      <c r="A130" s="93"/>
      <c r="B130" s="102" t="s">
        <v>294</v>
      </c>
      <c r="C130" s="83" t="s">
        <v>221</v>
      </c>
      <c r="D130" s="101" t="s">
        <v>64</v>
      </c>
      <c r="E130" s="47">
        <v>8</v>
      </c>
      <c r="F130" s="94"/>
      <c r="G130" s="92"/>
      <c r="H130" s="76">
        <f t="shared" si="56"/>
        <v>0</v>
      </c>
      <c r="I130" s="78">
        <f t="shared" si="57"/>
        <v>0</v>
      </c>
      <c r="J130" s="78">
        <f t="shared" si="58"/>
        <v>0</v>
      </c>
      <c r="K130" s="78">
        <f t="shared" si="59"/>
        <v>0</v>
      </c>
    </row>
    <row r="131" spans="1:11" s="73" customFormat="1" outlineLevel="1" x14ac:dyDescent="0.25">
      <c r="A131" s="93"/>
      <c r="B131" s="102" t="s">
        <v>295</v>
      </c>
      <c r="C131" s="83" t="s">
        <v>232</v>
      </c>
      <c r="D131" s="101" t="s">
        <v>64</v>
      </c>
      <c r="E131" s="47">
        <v>1</v>
      </c>
      <c r="F131" s="94"/>
      <c r="G131" s="92"/>
      <c r="H131" s="76">
        <f t="shared" si="56"/>
        <v>0</v>
      </c>
      <c r="I131" s="78">
        <f t="shared" si="57"/>
        <v>0</v>
      </c>
      <c r="J131" s="78">
        <f t="shared" si="58"/>
        <v>0</v>
      </c>
      <c r="K131" s="78">
        <f t="shared" si="59"/>
        <v>0</v>
      </c>
    </row>
    <row r="132" spans="1:11" s="73" customFormat="1" outlineLevel="1" x14ac:dyDescent="0.25">
      <c r="A132" s="93"/>
      <c r="B132" s="102" t="s">
        <v>296</v>
      </c>
      <c r="C132" s="83" t="s">
        <v>212</v>
      </c>
      <c r="D132" s="101" t="s">
        <v>64</v>
      </c>
      <c r="E132" s="47">
        <v>1</v>
      </c>
      <c r="F132" s="94"/>
      <c r="G132" s="92"/>
      <c r="H132" s="76">
        <f t="shared" si="56"/>
        <v>0</v>
      </c>
      <c r="I132" s="78">
        <f t="shared" si="57"/>
        <v>0</v>
      </c>
      <c r="J132" s="78">
        <f t="shared" si="58"/>
        <v>0</v>
      </c>
      <c r="K132" s="78">
        <f t="shared" si="59"/>
        <v>0</v>
      </c>
    </row>
    <row r="133" spans="1:11" s="73" customFormat="1" outlineLevel="1" x14ac:dyDescent="0.25">
      <c r="A133" s="142"/>
      <c r="B133" s="112" t="s">
        <v>186</v>
      </c>
      <c r="C133" s="136" t="s">
        <v>233</v>
      </c>
      <c r="D133" s="139"/>
      <c r="E133" s="140"/>
      <c r="F133" s="124"/>
      <c r="G133" s="74"/>
      <c r="H133" s="141"/>
      <c r="I133" s="74">
        <f>SUM(I134:I145)</f>
        <v>0</v>
      </c>
      <c r="J133" s="74">
        <f t="shared" ref="J133:K133" si="60">SUM(J134:J145)</f>
        <v>0</v>
      </c>
      <c r="K133" s="74">
        <f t="shared" si="60"/>
        <v>0</v>
      </c>
    </row>
    <row r="134" spans="1:11" s="73" customFormat="1" outlineLevel="1" x14ac:dyDescent="0.25">
      <c r="A134" s="93"/>
      <c r="B134" s="102" t="s">
        <v>297</v>
      </c>
      <c r="C134" s="83" t="s">
        <v>234</v>
      </c>
      <c r="D134" s="101"/>
      <c r="E134" s="47"/>
      <c r="F134" s="94"/>
      <c r="G134" s="92"/>
      <c r="H134" s="76">
        <f t="shared" ref="H134:H145" si="61">SUM(F134:G134)</f>
        <v>0</v>
      </c>
      <c r="I134" s="78">
        <f t="shared" ref="I134:I145" si="62">E134*F134</f>
        <v>0</v>
      </c>
      <c r="J134" s="78">
        <f t="shared" ref="J134:J145" si="63">G134*E134</f>
        <v>0</v>
      </c>
      <c r="K134" s="78">
        <f t="shared" ref="K134:K145" si="64">H134*E134</f>
        <v>0</v>
      </c>
    </row>
    <row r="135" spans="1:11" s="73" customFormat="1" ht="31.5" outlineLevel="1" x14ac:dyDescent="0.25">
      <c r="A135" s="93"/>
      <c r="B135" s="102" t="s">
        <v>298</v>
      </c>
      <c r="C135" s="83" t="s">
        <v>235</v>
      </c>
      <c r="D135" s="101" t="s">
        <v>64</v>
      </c>
      <c r="E135" s="47">
        <v>12</v>
      </c>
      <c r="F135" s="94"/>
      <c r="G135" s="92"/>
      <c r="H135" s="76">
        <f t="shared" si="61"/>
        <v>0</v>
      </c>
      <c r="I135" s="78">
        <f t="shared" si="62"/>
        <v>0</v>
      </c>
      <c r="J135" s="78">
        <f t="shared" si="63"/>
        <v>0</v>
      </c>
      <c r="K135" s="78">
        <f t="shared" si="64"/>
        <v>0</v>
      </c>
    </row>
    <row r="136" spans="1:11" s="73" customFormat="1" ht="31.5" outlineLevel="1" x14ac:dyDescent="0.25">
      <c r="A136" s="93"/>
      <c r="B136" s="102" t="s">
        <v>299</v>
      </c>
      <c r="C136" s="83" t="s">
        <v>236</v>
      </c>
      <c r="D136" s="101" t="s">
        <v>64</v>
      </c>
      <c r="E136" s="47">
        <v>12</v>
      </c>
      <c r="F136" s="94"/>
      <c r="G136" s="92"/>
      <c r="H136" s="76">
        <f t="shared" si="61"/>
        <v>0</v>
      </c>
      <c r="I136" s="78">
        <f t="shared" si="62"/>
        <v>0</v>
      </c>
      <c r="J136" s="78">
        <f t="shared" si="63"/>
        <v>0</v>
      </c>
      <c r="K136" s="78">
        <f t="shared" si="64"/>
        <v>0</v>
      </c>
    </row>
    <row r="137" spans="1:11" s="73" customFormat="1" ht="31.5" outlineLevel="1" x14ac:dyDescent="0.25">
      <c r="A137" s="93"/>
      <c r="B137" s="102" t="s">
        <v>300</v>
      </c>
      <c r="C137" s="83" t="s">
        <v>237</v>
      </c>
      <c r="D137" s="101" t="s">
        <v>64</v>
      </c>
      <c r="E137" s="47">
        <v>14</v>
      </c>
      <c r="F137" s="94"/>
      <c r="G137" s="92"/>
      <c r="H137" s="76">
        <f t="shared" si="61"/>
        <v>0</v>
      </c>
      <c r="I137" s="78">
        <f t="shared" si="62"/>
        <v>0</v>
      </c>
      <c r="J137" s="78">
        <f t="shared" si="63"/>
        <v>0</v>
      </c>
      <c r="K137" s="78">
        <f t="shared" si="64"/>
        <v>0</v>
      </c>
    </row>
    <row r="138" spans="1:11" s="73" customFormat="1" ht="31.5" outlineLevel="1" x14ac:dyDescent="0.25">
      <c r="A138" s="93"/>
      <c r="B138" s="102" t="s">
        <v>301</v>
      </c>
      <c r="C138" s="83" t="s">
        <v>238</v>
      </c>
      <c r="D138" s="101" t="s">
        <v>64</v>
      </c>
      <c r="E138" s="47">
        <v>14</v>
      </c>
      <c r="F138" s="94"/>
      <c r="G138" s="92"/>
      <c r="H138" s="76">
        <f t="shared" si="61"/>
        <v>0</v>
      </c>
      <c r="I138" s="78">
        <f t="shared" si="62"/>
        <v>0</v>
      </c>
      <c r="J138" s="78">
        <f t="shared" si="63"/>
        <v>0</v>
      </c>
      <c r="K138" s="78">
        <f t="shared" si="64"/>
        <v>0</v>
      </c>
    </row>
    <row r="139" spans="1:11" s="73" customFormat="1" ht="31.5" outlineLevel="1" x14ac:dyDescent="0.25">
      <c r="A139" s="93"/>
      <c r="B139" s="102" t="s">
        <v>301</v>
      </c>
      <c r="C139" s="83" t="s">
        <v>239</v>
      </c>
      <c r="D139" s="101" t="s">
        <v>64</v>
      </c>
      <c r="E139" s="47">
        <v>14</v>
      </c>
      <c r="F139" s="94"/>
      <c r="G139" s="92"/>
      <c r="H139" s="76">
        <f t="shared" si="61"/>
        <v>0</v>
      </c>
      <c r="I139" s="78">
        <f t="shared" si="62"/>
        <v>0</v>
      </c>
      <c r="J139" s="78">
        <f t="shared" si="63"/>
        <v>0</v>
      </c>
      <c r="K139" s="78">
        <f t="shared" si="64"/>
        <v>0</v>
      </c>
    </row>
    <row r="140" spans="1:11" s="73" customFormat="1" ht="31.5" outlineLevel="1" x14ac:dyDescent="0.25">
      <c r="A140" s="93"/>
      <c r="B140" s="102" t="s">
        <v>302</v>
      </c>
      <c r="C140" s="83" t="s">
        <v>240</v>
      </c>
      <c r="D140" s="101" t="s">
        <v>64</v>
      </c>
      <c r="E140" s="47">
        <v>14</v>
      </c>
      <c r="F140" s="94"/>
      <c r="G140" s="92"/>
      <c r="H140" s="76">
        <f t="shared" si="61"/>
        <v>0</v>
      </c>
      <c r="I140" s="78">
        <f t="shared" si="62"/>
        <v>0</v>
      </c>
      <c r="J140" s="78">
        <f t="shared" si="63"/>
        <v>0</v>
      </c>
      <c r="K140" s="78">
        <f t="shared" si="64"/>
        <v>0</v>
      </c>
    </row>
    <row r="141" spans="1:11" s="73" customFormat="1" ht="31.5" outlineLevel="1" x14ac:dyDescent="0.25">
      <c r="A141" s="93"/>
      <c r="B141" s="102" t="s">
        <v>303</v>
      </c>
      <c r="C141" s="83" t="s">
        <v>241</v>
      </c>
      <c r="D141" s="101" t="s">
        <v>64</v>
      </c>
      <c r="E141" s="47">
        <v>14</v>
      </c>
      <c r="F141" s="94"/>
      <c r="G141" s="92"/>
      <c r="H141" s="76">
        <f t="shared" si="61"/>
        <v>0</v>
      </c>
      <c r="I141" s="78">
        <f t="shared" si="62"/>
        <v>0</v>
      </c>
      <c r="J141" s="78">
        <f t="shared" si="63"/>
        <v>0</v>
      </c>
      <c r="K141" s="78">
        <f t="shared" si="64"/>
        <v>0</v>
      </c>
    </row>
    <row r="142" spans="1:11" s="73" customFormat="1" ht="31.5" outlineLevel="1" x14ac:dyDescent="0.25">
      <c r="A142" s="93"/>
      <c r="B142" s="102" t="s">
        <v>304</v>
      </c>
      <c r="C142" s="83" t="s">
        <v>242</v>
      </c>
      <c r="D142" s="101" t="s">
        <v>64</v>
      </c>
      <c r="E142" s="47">
        <v>14</v>
      </c>
      <c r="F142" s="94"/>
      <c r="G142" s="92"/>
      <c r="H142" s="76">
        <f t="shared" si="61"/>
        <v>0</v>
      </c>
      <c r="I142" s="78">
        <f t="shared" si="62"/>
        <v>0</v>
      </c>
      <c r="J142" s="78">
        <f t="shared" si="63"/>
        <v>0</v>
      </c>
      <c r="K142" s="78">
        <f t="shared" si="64"/>
        <v>0</v>
      </c>
    </row>
    <row r="143" spans="1:11" s="73" customFormat="1" ht="31.5" outlineLevel="1" x14ac:dyDescent="0.25">
      <c r="A143" s="93"/>
      <c r="B143" s="102" t="s">
        <v>305</v>
      </c>
      <c r="C143" s="83" t="s">
        <v>243</v>
      </c>
      <c r="D143" s="101" t="s">
        <v>64</v>
      </c>
      <c r="E143" s="47">
        <v>14</v>
      </c>
      <c r="F143" s="94"/>
      <c r="G143" s="92"/>
      <c r="H143" s="76">
        <f t="shared" si="61"/>
        <v>0</v>
      </c>
      <c r="I143" s="78">
        <f t="shared" si="62"/>
        <v>0</v>
      </c>
      <c r="J143" s="78">
        <f t="shared" si="63"/>
        <v>0</v>
      </c>
      <c r="K143" s="78">
        <f t="shared" si="64"/>
        <v>0</v>
      </c>
    </row>
    <row r="144" spans="1:11" s="73" customFormat="1" outlineLevel="1" x14ac:dyDescent="0.25">
      <c r="A144" s="93"/>
      <c r="B144" s="102" t="s">
        <v>306</v>
      </c>
      <c r="C144" s="83" t="s">
        <v>222</v>
      </c>
      <c r="D144" s="101" t="s">
        <v>64</v>
      </c>
      <c r="E144" s="47">
        <v>1</v>
      </c>
      <c r="F144" s="94"/>
      <c r="G144" s="92"/>
      <c r="H144" s="76">
        <f t="shared" si="61"/>
        <v>0</v>
      </c>
      <c r="I144" s="78">
        <f t="shared" si="62"/>
        <v>0</v>
      </c>
      <c r="J144" s="78">
        <f t="shared" si="63"/>
        <v>0</v>
      </c>
      <c r="K144" s="78">
        <f t="shared" si="64"/>
        <v>0</v>
      </c>
    </row>
    <row r="145" spans="1:11" s="73" customFormat="1" outlineLevel="1" x14ac:dyDescent="0.25">
      <c r="A145" s="93"/>
      <c r="B145" s="102" t="s">
        <v>307</v>
      </c>
      <c r="C145" s="83" t="s">
        <v>223</v>
      </c>
      <c r="D145" s="101" t="s">
        <v>64</v>
      </c>
      <c r="E145" s="47">
        <v>1</v>
      </c>
      <c r="F145" s="94"/>
      <c r="G145" s="92"/>
      <c r="H145" s="76">
        <f t="shared" si="61"/>
        <v>0</v>
      </c>
      <c r="I145" s="78">
        <f t="shared" si="62"/>
        <v>0</v>
      </c>
      <c r="J145" s="78">
        <f t="shared" si="63"/>
        <v>0</v>
      </c>
      <c r="K145" s="78">
        <f t="shared" si="64"/>
        <v>0</v>
      </c>
    </row>
    <row r="146" spans="1:11" s="104" customFormat="1" ht="18.75" customHeight="1" x14ac:dyDescent="0.25">
      <c r="A146" s="113"/>
      <c r="B146" s="111"/>
      <c r="C146" s="109" t="s">
        <v>117</v>
      </c>
      <c r="D146" s="103"/>
      <c r="E146" s="107"/>
      <c r="F146" s="169"/>
      <c r="G146" s="169"/>
      <c r="H146" s="169"/>
      <c r="I146" s="33">
        <f>I147</f>
        <v>0</v>
      </c>
      <c r="J146" s="33">
        <f t="shared" ref="J146:K146" si="65">J147</f>
        <v>0</v>
      </c>
      <c r="K146" s="33">
        <f t="shared" si="65"/>
        <v>0</v>
      </c>
    </row>
    <row r="147" spans="1:11" s="73" customFormat="1" outlineLevel="1" x14ac:dyDescent="0.25">
      <c r="A147" s="35"/>
      <c r="B147" s="70" t="s">
        <v>187</v>
      </c>
      <c r="C147" s="143" t="s">
        <v>244</v>
      </c>
      <c r="D147" s="36"/>
      <c r="E147" s="52"/>
      <c r="F147" s="74"/>
      <c r="G147" s="74"/>
      <c r="H147" s="74"/>
      <c r="I147" s="75">
        <f>SUM(I148:I162)</f>
        <v>0</v>
      </c>
      <c r="J147" s="75">
        <f>SUM(J148:J162)</f>
        <v>0</v>
      </c>
      <c r="K147" s="75">
        <f>SUM(K148:K162)</f>
        <v>0</v>
      </c>
    </row>
    <row r="148" spans="1:11" s="73" customFormat="1" outlineLevel="1" x14ac:dyDescent="0.25">
      <c r="A148" s="93"/>
      <c r="B148" s="20" t="s">
        <v>188</v>
      </c>
      <c r="C148" s="115" t="s">
        <v>101</v>
      </c>
      <c r="D148" s="5" t="s">
        <v>18</v>
      </c>
      <c r="E148" s="47">
        <v>342.5</v>
      </c>
      <c r="F148" s="79"/>
      <c r="G148" s="78"/>
      <c r="H148" s="76"/>
      <c r="I148" s="78"/>
      <c r="J148" s="78"/>
      <c r="K148" s="78"/>
    </row>
    <row r="149" spans="1:11" s="73" customFormat="1" outlineLevel="1" x14ac:dyDescent="0.25">
      <c r="A149" s="93"/>
      <c r="B149" s="99" t="s">
        <v>308</v>
      </c>
      <c r="C149" s="95" t="s">
        <v>102</v>
      </c>
      <c r="D149" s="98" t="s">
        <v>60</v>
      </c>
      <c r="E149" s="47">
        <f>E148*0.04</f>
        <v>13.7</v>
      </c>
      <c r="F149" s="94"/>
      <c r="G149" s="92"/>
      <c r="H149" s="76">
        <f t="shared" ref="H149:H150" si="66">SUM(F149:G149)</f>
        <v>0</v>
      </c>
      <c r="I149" s="78">
        <f t="shared" ref="I149:I150" si="67">E149*F149</f>
        <v>0</v>
      </c>
      <c r="J149" s="78">
        <f t="shared" ref="J149:J150" si="68">G149*E149</f>
        <v>0</v>
      </c>
      <c r="K149" s="78">
        <f t="shared" ref="K149:K150" si="69">H149*E149</f>
        <v>0</v>
      </c>
    </row>
    <row r="150" spans="1:11" s="73" customFormat="1" ht="39" customHeight="1" outlineLevel="1" x14ac:dyDescent="0.25">
      <c r="A150" s="93"/>
      <c r="B150" s="99" t="s">
        <v>309</v>
      </c>
      <c r="C150" s="95" t="s">
        <v>103</v>
      </c>
      <c r="D150" s="98" t="s">
        <v>18</v>
      </c>
      <c r="E150" s="47">
        <f>E148</f>
        <v>342.5</v>
      </c>
      <c r="F150" s="94"/>
      <c r="G150" s="92"/>
      <c r="H150" s="76">
        <f t="shared" si="66"/>
        <v>0</v>
      </c>
      <c r="I150" s="78">
        <f t="shared" si="67"/>
        <v>0</v>
      </c>
      <c r="J150" s="78">
        <f t="shared" si="68"/>
        <v>0</v>
      </c>
      <c r="K150" s="78">
        <f t="shared" si="69"/>
        <v>0</v>
      </c>
    </row>
    <row r="151" spans="1:11" s="73" customFormat="1" outlineLevel="1" x14ac:dyDescent="0.25">
      <c r="A151" s="93"/>
      <c r="B151" s="20" t="s">
        <v>189</v>
      </c>
      <c r="C151" s="115" t="s">
        <v>104</v>
      </c>
      <c r="D151" s="101" t="s">
        <v>18</v>
      </c>
      <c r="E151" s="47">
        <v>66.5</v>
      </c>
      <c r="F151" s="79"/>
      <c r="G151" s="78"/>
      <c r="H151" s="76"/>
      <c r="I151" s="78"/>
      <c r="J151" s="78"/>
      <c r="K151" s="78"/>
    </row>
    <row r="152" spans="1:11" s="73" customFormat="1" outlineLevel="1" x14ac:dyDescent="0.25">
      <c r="A152" s="93"/>
      <c r="B152" s="99" t="s">
        <v>310</v>
      </c>
      <c r="C152" s="95" t="s">
        <v>102</v>
      </c>
      <c r="D152" s="98" t="s">
        <v>60</v>
      </c>
      <c r="E152" s="47">
        <f>E151*0.04</f>
        <v>2.66</v>
      </c>
      <c r="F152" s="94"/>
      <c r="G152" s="92"/>
      <c r="H152" s="76">
        <f t="shared" ref="H152:H153" si="70">SUM(F152:G152)</f>
        <v>0</v>
      </c>
      <c r="I152" s="78">
        <f t="shared" ref="I152:I153" si="71">E152*F152</f>
        <v>0</v>
      </c>
      <c r="J152" s="78">
        <f t="shared" ref="J152:J153" si="72">G152*E152</f>
        <v>0</v>
      </c>
      <c r="K152" s="78">
        <f t="shared" ref="K152:K153" si="73">H152*E152</f>
        <v>0</v>
      </c>
    </row>
    <row r="153" spans="1:11" s="73" customFormat="1" ht="26.25" customHeight="1" outlineLevel="1" x14ac:dyDescent="0.25">
      <c r="A153" s="93"/>
      <c r="B153" s="99" t="s">
        <v>311</v>
      </c>
      <c r="C153" s="95" t="s">
        <v>103</v>
      </c>
      <c r="D153" s="98" t="s">
        <v>18</v>
      </c>
      <c r="E153" s="47">
        <f>E151</f>
        <v>66.5</v>
      </c>
      <c r="F153" s="94"/>
      <c r="G153" s="92"/>
      <c r="H153" s="76">
        <f t="shared" si="70"/>
        <v>0</v>
      </c>
      <c r="I153" s="78">
        <f t="shared" si="71"/>
        <v>0</v>
      </c>
      <c r="J153" s="78">
        <f t="shared" si="72"/>
        <v>0</v>
      </c>
      <c r="K153" s="78">
        <f t="shared" si="73"/>
        <v>0</v>
      </c>
    </row>
    <row r="154" spans="1:11" s="73" customFormat="1" outlineLevel="1" x14ac:dyDescent="0.25">
      <c r="A154" s="93"/>
      <c r="B154" s="20" t="s">
        <v>190</v>
      </c>
      <c r="C154" s="115" t="s">
        <v>105</v>
      </c>
      <c r="D154" s="5" t="s">
        <v>18</v>
      </c>
      <c r="E154" s="47">
        <v>1595</v>
      </c>
      <c r="F154" s="79"/>
      <c r="G154" s="78"/>
      <c r="H154" s="76"/>
      <c r="I154" s="78"/>
      <c r="J154" s="78"/>
      <c r="K154" s="78"/>
    </row>
    <row r="155" spans="1:11" s="73" customFormat="1" outlineLevel="1" x14ac:dyDescent="0.25">
      <c r="A155" s="93"/>
      <c r="B155" s="99" t="s">
        <v>312</v>
      </c>
      <c r="C155" s="95" t="s">
        <v>102</v>
      </c>
      <c r="D155" s="98" t="s">
        <v>60</v>
      </c>
      <c r="E155" s="47">
        <f>E154*0.04</f>
        <v>63.8</v>
      </c>
      <c r="F155" s="94"/>
      <c r="G155" s="92"/>
      <c r="H155" s="76">
        <f t="shared" ref="H155:H156" si="74">SUM(F155:G155)</f>
        <v>0</v>
      </c>
      <c r="I155" s="78">
        <f t="shared" ref="I155:I156" si="75">E155*F155</f>
        <v>0</v>
      </c>
      <c r="J155" s="78">
        <f t="shared" ref="J155:J156" si="76">G155*E155</f>
        <v>0</v>
      </c>
      <c r="K155" s="78">
        <f t="shared" ref="K155:K156" si="77">H155*E155</f>
        <v>0</v>
      </c>
    </row>
    <row r="156" spans="1:11" s="73" customFormat="1" outlineLevel="1" x14ac:dyDescent="0.25">
      <c r="A156" s="93"/>
      <c r="B156" s="99" t="s">
        <v>313</v>
      </c>
      <c r="C156" s="95" t="s">
        <v>103</v>
      </c>
      <c r="D156" s="98" t="s">
        <v>18</v>
      </c>
      <c r="E156" s="47">
        <f>E154</f>
        <v>1595</v>
      </c>
      <c r="F156" s="94"/>
      <c r="G156" s="92"/>
      <c r="H156" s="76">
        <f t="shared" si="74"/>
        <v>0</v>
      </c>
      <c r="I156" s="78">
        <f t="shared" si="75"/>
        <v>0</v>
      </c>
      <c r="J156" s="78">
        <f t="shared" si="76"/>
        <v>0</v>
      </c>
      <c r="K156" s="78">
        <f t="shared" si="77"/>
        <v>0</v>
      </c>
    </row>
    <row r="157" spans="1:11" s="73" customFormat="1" outlineLevel="1" x14ac:dyDescent="0.25">
      <c r="A157" s="93"/>
      <c r="B157" s="102" t="s">
        <v>191</v>
      </c>
      <c r="C157" s="115" t="s">
        <v>109</v>
      </c>
      <c r="D157" s="101" t="s">
        <v>18</v>
      </c>
      <c r="E157" s="47">
        <v>60</v>
      </c>
      <c r="F157" s="79"/>
      <c r="G157" s="78"/>
      <c r="H157" s="76"/>
      <c r="I157" s="78"/>
      <c r="J157" s="78"/>
      <c r="K157" s="78"/>
    </row>
    <row r="158" spans="1:11" s="73" customFormat="1" ht="31.5" outlineLevel="1" x14ac:dyDescent="0.25">
      <c r="A158" s="93"/>
      <c r="B158" s="99" t="s">
        <v>314</v>
      </c>
      <c r="C158" s="95" t="s">
        <v>110</v>
      </c>
      <c r="D158" s="98" t="s">
        <v>60</v>
      </c>
      <c r="E158" s="47">
        <f>E157*0.13</f>
        <v>7.8</v>
      </c>
      <c r="F158" s="94"/>
      <c r="G158" s="92"/>
      <c r="H158" s="76">
        <f t="shared" ref="H158:H159" si="78">SUM(F158:G158)</f>
        <v>0</v>
      </c>
      <c r="I158" s="78">
        <f t="shared" ref="I158:I159" si="79">E158*F158</f>
        <v>0</v>
      </c>
      <c r="J158" s="78">
        <f t="shared" ref="J158:J159" si="80">G158*E158</f>
        <v>0</v>
      </c>
      <c r="K158" s="78">
        <f t="shared" ref="K158:K159" si="81">H158*E158</f>
        <v>0</v>
      </c>
    </row>
    <row r="159" spans="1:11" s="73" customFormat="1" outlineLevel="1" x14ac:dyDescent="0.25">
      <c r="A159" s="93"/>
      <c r="B159" s="99" t="s">
        <v>315</v>
      </c>
      <c r="C159" s="95" t="s">
        <v>111</v>
      </c>
      <c r="D159" s="98" t="s">
        <v>60</v>
      </c>
      <c r="E159" s="47">
        <f>E157*0.05</f>
        <v>3</v>
      </c>
      <c r="F159" s="94"/>
      <c r="G159" s="92"/>
      <c r="H159" s="76">
        <f t="shared" si="78"/>
        <v>0</v>
      </c>
      <c r="I159" s="78">
        <f t="shared" si="79"/>
        <v>0</v>
      </c>
      <c r="J159" s="78">
        <f t="shared" si="80"/>
        <v>0</v>
      </c>
      <c r="K159" s="78">
        <f t="shared" si="81"/>
        <v>0</v>
      </c>
    </row>
    <row r="160" spans="1:11" s="73" customFormat="1" outlineLevel="1" x14ac:dyDescent="0.25">
      <c r="A160" s="93"/>
      <c r="B160" s="102" t="s">
        <v>192</v>
      </c>
      <c r="C160" s="114" t="s">
        <v>112</v>
      </c>
      <c r="D160" s="101" t="s">
        <v>83</v>
      </c>
      <c r="E160" s="47">
        <v>106</v>
      </c>
      <c r="F160" s="79"/>
      <c r="G160" s="78"/>
      <c r="H160" s="76"/>
      <c r="I160" s="78"/>
      <c r="J160" s="78"/>
      <c r="K160" s="78"/>
    </row>
    <row r="161" spans="1:11" s="73" customFormat="1" ht="31.5" outlineLevel="1" x14ac:dyDescent="0.25">
      <c r="A161" s="93"/>
      <c r="B161" s="99" t="s">
        <v>316</v>
      </c>
      <c r="C161" s="95" t="s">
        <v>113</v>
      </c>
      <c r="D161" s="98" t="s">
        <v>83</v>
      </c>
      <c r="E161" s="47">
        <v>5</v>
      </c>
      <c r="F161" s="94"/>
      <c r="G161" s="92"/>
      <c r="H161" s="76">
        <f t="shared" ref="H161:H162" si="82">SUM(F161:G161)</f>
        <v>0</v>
      </c>
      <c r="I161" s="78">
        <f t="shared" ref="I161:I162" si="83">E161*F161</f>
        <v>0</v>
      </c>
      <c r="J161" s="78">
        <f t="shared" ref="J161:J162" si="84">G161*E161</f>
        <v>0</v>
      </c>
      <c r="K161" s="78">
        <f t="shared" ref="K161:K162" si="85">H161*E161</f>
        <v>0</v>
      </c>
    </row>
    <row r="162" spans="1:11" s="73" customFormat="1" ht="31.5" outlineLevel="1" x14ac:dyDescent="0.25">
      <c r="A162" s="93"/>
      <c r="B162" s="99" t="s">
        <v>317</v>
      </c>
      <c r="C162" s="95" t="s">
        <v>114</v>
      </c>
      <c r="D162" s="98" t="s">
        <v>83</v>
      </c>
      <c r="E162" s="47">
        <v>101</v>
      </c>
      <c r="F162" s="94"/>
      <c r="G162" s="92"/>
      <c r="H162" s="76">
        <f t="shared" si="82"/>
        <v>0</v>
      </c>
      <c r="I162" s="78">
        <f t="shared" si="83"/>
        <v>0</v>
      </c>
      <c r="J162" s="78">
        <f t="shared" si="84"/>
        <v>0</v>
      </c>
      <c r="K162" s="78">
        <f t="shared" si="85"/>
        <v>0</v>
      </c>
    </row>
    <row r="163" spans="1:11" s="104" customFormat="1" ht="18.75" customHeight="1" x14ac:dyDescent="0.25">
      <c r="A163" s="113"/>
      <c r="B163" s="111"/>
      <c r="C163" s="109" t="s">
        <v>115</v>
      </c>
      <c r="D163" s="103"/>
      <c r="E163" s="107"/>
      <c r="F163" s="169"/>
      <c r="G163" s="169"/>
      <c r="H163" s="169"/>
      <c r="I163" s="33">
        <f>I164</f>
        <v>0</v>
      </c>
      <c r="J163" s="33">
        <f t="shared" ref="J163:K163" si="86">J164</f>
        <v>0</v>
      </c>
      <c r="K163" s="33">
        <f t="shared" si="86"/>
        <v>0</v>
      </c>
    </row>
    <row r="164" spans="1:11" s="73" customFormat="1" outlineLevel="1" x14ac:dyDescent="0.25">
      <c r="A164" s="145"/>
      <c r="B164" s="137" t="s">
        <v>193</v>
      </c>
      <c r="C164" s="146" t="s">
        <v>116</v>
      </c>
      <c r="D164" s="147"/>
      <c r="E164" s="148"/>
      <c r="F164" s="138"/>
      <c r="G164" s="138"/>
      <c r="H164" s="138"/>
      <c r="I164" s="149">
        <f>I165+I171+I178+I184+I188+I195+I199+I206+I208</f>
        <v>0</v>
      </c>
      <c r="J164" s="149">
        <f t="shared" ref="J164:K164" si="87">J165+J171+J178+J184+J188+J195+J199+J206+J208</f>
        <v>0</v>
      </c>
      <c r="K164" s="149">
        <f t="shared" si="87"/>
        <v>0</v>
      </c>
    </row>
    <row r="165" spans="1:11" s="73" customFormat="1" outlineLevel="1" x14ac:dyDescent="0.25">
      <c r="A165" s="142"/>
      <c r="B165" s="112" t="s">
        <v>194</v>
      </c>
      <c r="C165" s="158" t="s">
        <v>322</v>
      </c>
      <c r="D165" s="139"/>
      <c r="E165" s="159">
        <f>E170</f>
        <v>1015.1</v>
      </c>
      <c r="F165" s="124"/>
      <c r="G165" s="74"/>
      <c r="H165" s="141"/>
      <c r="I165" s="74">
        <f>SUM(I166:I170)</f>
        <v>0</v>
      </c>
      <c r="J165" s="74">
        <f t="shared" ref="J165:K165" si="88">SUM(J166:J170)</f>
        <v>0</v>
      </c>
      <c r="K165" s="74">
        <f t="shared" si="88"/>
        <v>0</v>
      </c>
    </row>
    <row r="166" spans="1:11" s="73" customFormat="1" ht="31.5" outlineLevel="1" x14ac:dyDescent="0.25">
      <c r="A166" s="93"/>
      <c r="B166" s="102" t="s">
        <v>361</v>
      </c>
      <c r="C166" s="122" t="s">
        <v>326</v>
      </c>
      <c r="D166" s="101" t="s">
        <v>18</v>
      </c>
      <c r="E166" s="144">
        <v>1015.1</v>
      </c>
      <c r="F166" s="94"/>
      <c r="G166" s="92"/>
      <c r="H166" s="76">
        <f t="shared" ref="H166" si="89">SUM(F166:G166)</f>
        <v>0</v>
      </c>
      <c r="I166" s="78">
        <f t="shared" ref="I166" si="90">E166*F166</f>
        <v>0</v>
      </c>
      <c r="J166" s="78">
        <f t="shared" ref="J166" si="91">G166*E166</f>
        <v>0</v>
      </c>
      <c r="K166" s="78">
        <f t="shared" ref="K166" si="92">H166*E166</f>
        <v>0</v>
      </c>
    </row>
    <row r="167" spans="1:11" s="73" customFormat="1" outlineLevel="1" x14ac:dyDescent="0.25">
      <c r="A167" s="93"/>
      <c r="B167" s="102" t="s">
        <v>365</v>
      </c>
      <c r="C167" s="122" t="s">
        <v>318</v>
      </c>
      <c r="D167" s="101" t="s">
        <v>60</v>
      </c>
      <c r="E167" s="144">
        <f>1015*0.1</f>
        <v>101.5</v>
      </c>
      <c r="F167" s="94"/>
      <c r="G167" s="92"/>
      <c r="H167" s="76">
        <f t="shared" ref="H167:H170" si="93">SUM(F167:G167)</f>
        <v>0</v>
      </c>
      <c r="I167" s="78">
        <f t="shared" ref="I167:I170" si="94">E167*F167</f>
        <v>0</v>
      </c>
      <c r="J167" s="78">
        <f t="shared" ref="J167:J170" si="95">G167*E167</f>
        <v>0</v>
      </c>
      <c r="K167" s="78">
        <f t="shared" ref="K167:K170" si="96">H167*E167</f>
        <v>0</v>
      </c>
    </row>
    <row r="168" spans="1:11" s="73" customFormat="1" outlineLevel="1" x14ac:dyDescent="0.25">
      <c r="A168" s="93"/>
      <c r="B168" s="102" t="s">
        <v>363</v>
      </c>
      <c r="C168" s="122" t="s">
        <v>320</v>
      </c>
      <c r="D168" s="101" t="s">
        <v>18</v>
      </c>
      <c r="E168" s="144">
        <f>E166</f>
        <v>1015.1</v>
      </c>
      <c r="F168" s="94"/>
      <c r="G168" s="92"/>
      <c r="H168" s="76">
        <f t="shared" si="93"/>
        <v>0</v>
      </c>
      <c r="I168" s="78">
        <f t="shared" si="94"/>
        <v>0</v>
      </c>
      <c r="J168" s="78">
        <f t="shared" si="95"/>
        <v>0</v>
      </c>
      <c r="K168" s="78">
        <f t="shared" si="96"/>
        <v>0</v>
      </c>
    </row>
    <row r="169" spans="1:11" s="73" customFormat="1" ht="31.5" outlineLevel="1" x14ac:dyDescent="0.25">
      <c r="A169" s="93"/>
      <c r="B169" s="102" t="s">
        <v>364</v>
      </c>
      <c r="C169" s="122" t="s">
        <v>319</v>
      </c>
      <c r="D169" s="101" t="s">
        <v>60</v>
      </c>
      <c r="E169" s="144">
        <f>E166*0.1</f>
        <v>101.51</v>
      </c>
      <c r="F169" s="94"/>
      <c r="G169" s="92"/>
      <c r="H169" s="76">
        <f t="shared" si="93"/>
        <v>0</v>
      </c>
      <c r="I169" s="78">
        <f t="shared" si="94"/>
        <v>0</v>
      </c>
      <c r="J169" s="78">
        <f t="shared" si="95"/>
        <v>0</v>
      </c>
      <c r="K169" s="78">
        <f t="shared" si="96"/>
        <v>0</v>
      </c>
    </row>
    <row r="170" spans="1:11" s="73" customFormat="1" ht="31.5" outlineLevel="1" x14ac:dyDescent="0.25">
      <c r="A170" s="93"/>
      <c r="B170" s="102" t="s">
        <v>362</v>
      </c>
      <c r="C170" s="122" t="s">
        <v>321</v>
      </c>
      <c r="D170" s="101" t="s">
        <v>18</v>
      </c>
      <c r="E170" s="144">
        <f>E166</f>
        <v>1015.1</v>
      </c>
      <c r="F170" s="94"/>
      <c r="G170" s="92"/>
      <c r="H170" s="76">
        <f t="shared" si="93"/>
        <v>0</v>
      </c>
      <c r="I170" s="78">
        <f t="shared" si="94"/>
        <v>0</v>
      </c>
      <c r="J170" s="78">
        <f t="shared" si="95"/>
        <v>0</v>
      </c>
      <c r="K170" s="78">
        <f t="shared" si="96"/>
        <v>0</v>
      </c>
    </row>
    <row r="171" spans="1:11" s="73" customFormat="1" outlineLevel="1" x14ac:dyDescent="0.25">
      <c r="A171" s="160"/>
      <c r="B171" s="106" t="s">
        <v>195</v>
      </c>
      <c r="C171" s="158" t="s">
        <v>346</v>
      </c>
      <c r="D171" s="161"/>
      <c r="E171" s="159">
        <f>E175+E176+E177</f>
        <v>1736.39</v>
      </c>
      <c r="F171" s="124"/>
      <c r="G171" s="74"/>
      <c r="H171" s="74"/>
      <c r="I171" s="74">
        <f>SUM(I172:I177)</f>
        <v>0</v>
      </c>
      <c r="J171" s="74">
        <f t="shared" ref="J171:K171" si="97">SUM(J172:J177)</f>
        <v>0</v>
      </c>
      <c r="K171" s="74">
        <f t="shared" si="97"/>
        <v>0</v>
      </c>
    </row>
    <row r="172" spans="1:11" s="73" customFormat="1" ht="31.5" outlineLevel="1" x14ac:dyDescent="0.25">
      <c r="A172" s="93"/>
      <c r="B172" s="102" t="s">
        <v>367</v>
      </c>
      <c r="C172" s="122" t="s">
        <v>325</v>
      </c>
      <c r="D172" s="101" t="s">
        <v>18</v>
      </c>
      <c r="E172" s="144">
        <f>E171</f>
        <v>1736.39</v>
      </c>
      <c r="F172" s="94"/>
      <c r="G172" s="92"/>
      <c r="H172" s="76">
        <f t="shared" ref="H172:H177" si="98">SUM(F172:G172)</f>
        <v>0</v>
      </c>
      <c r="I172" s="78">
        <f t="shared" ref="I172:I177" si="99">E172*F172</f>
        <v>0</v>
      </c>
      <c r="J172" s="78">
        <f t="shared" ref="J172:J177" si="100">G172*E172</f>
        <v>0</v>
      </c>
      <c r="K172" s="78">
        <f t="shared" ref="K172:K177" si="101">H172*E172</f>
        <v>0</v>
      </c>
    </row>
    <row r="173" spans="1:11" s="73" customFormat="1" ht="31.5" outlineLevel="1" x14ac:dyDescent="0.25">
      <c r="A173" s="93"/>
      <c r="B173" s="102" t="s">
        <v>368</v>
      </c>
      <c r="C173" s="122" t="s">
        <v>323</v>
      </c>
      <c r="D173" s="101" t="s">
        <v>60</v>
      </c>
      <c r="E173" s="144">
        <f>0.16*E171</f>
        <v>277.82</v>
      </c>
      <c r="F173" s="94"/>
      <c r="G173" s="92"/>
      <c r="H173" s="76">
        <f t="shared" si="98"/>
        <v>0</v>
      </c>
      <c r="I173" s="78">
        <f t="shared" si="99"/>
        <v>0</v>
      </c>
      <c r="J173" s="78">
        <f t="shared" si="100"/>
        <v>0</v>
      </c>
      <c r="K173" s="78">
        <f t="shared" si="101"/>
        <v>0</v>
      </c>
    </row>
    <row r="174" spans="1:11" s="73" customFormat="1" outlineLevel="1" x14ac:dyDescent="0.25">
      <c r="A174" s="93"/>
      <c r="B174" s="102" t="s">
        <v>369</v>
      </c>
      <c r="C174" s="122" t="s">
        <v>324</v>
      </c>
      <c r="D174" s="101" t="s">
        <v>60</v>
      </c>
      <c r="E174" s="144">
        <f>0.03*E171</f>
        <v>52.09</v>
      </c>
      <c r="F174" s="94"/>
      <c r="G174" s="92"/>
      <c r="H174" s="76">
        <f t="shared" si="98"/>
        <v>0</v>
      </c>
      <c r="I174" s="78">
        <f t="shared" si="99"/>
        <v>0</v>
      </c>
      <c r="J174" s="78">
        <f t="shared" si="100"/>
        <v>0</v>
      </c>
      <c r="K174" s="78">
        <f t="shared" si="101"/>
        <v>0</v>
      </c>
    </row>
    <row r="175" spans="1:11" s="73" customFormat="1" ht="31.5" outlineLevel="1" x14ac:dyDescent="0.25">
      <c r="A175" s="93"/>
      <c r="B175" s="102" t="s">
        <v>370</v>
      </c>
      <c r="C175" s="122" t="s">
        <v>327</v>
      </c>
      <c r="D175" s="101" t="s">
        <v>18</v>
      </c>
      <c r="E175" s="144">
        <v>1203.42</v>
      </c>
      <c r="F175" s="94"/>
      <c r="G175" s="92"/>
      <c r="H175" s="76">
        <f t="shared" si="98"/>
        <v>0</v>
      </c>
      <c r="I175" s="78">
        <f t="shared" si="99"/>
        <v>0</v>
      </c>
      <c r="J175" s="78">
        <f t="shared" si="100"/>
        <v>0</v>
      </c>
      <c r="K175" s="78">
        <f t="shared" si="101"/>
        <v>0</v>
      </c>
    </row>
    <row r="176" spans="1:11" s="73" customFormat="1" ht="31.5" outlineLevel="1" x14ac:dyDescent="0.25">
      <c r="A176" s="93"/>
      <c r="B176" s="102" t="s">
        <v>371</v>
      </c>
      <c r="C176" s="122" t="s">
        <v>328</v>
      </c>
      <c r="D176" s="101" t="s">
        <v>18</v>
      </c>
      <c r="E176" s="144">
        <v>468.47</v>
      </c>
      <c r="F176" s="94"/>
      <c r="G176" s="92"/>
      <c r="H176" s="76">
        <f t="shared" si="98"/>
        <v>0</v>
      </c>
      <c r="I176" s="78">
        <f t="shared" si="99"/>
        <v>0</v>
      </c>
      <c r="J176" s="78">
        <f t="shared" si="100"/>
        <v>0</v>
      </c>
      <c r="K176" s="78">
        <f t="shared" si="101"/>
        <v>0</v>
      </c>
    </row>
    <row r="177" spans="1:11" s="73" customFormat="1" ht="31.5" outlineLevel="1" x14ac:dyDescent="0.25">
      <c r="A177" s="93"/>
      <c r="B177" s="102" t="s">
        <v>372</v>
      </c>
      <c r="C177" s="122" t="s">
        <v>347</v>
      </c>
      <c r="D177" s="101" t="s">
        <v>18</v>
      </c>
      <c r="E177" s="144">
        <v>64.5</v>
      </c>
      <c r="F177" s="94"/>
      <c r="G177" s="92"/>
      <c r="H177" s="76">
        <f t="shared" si="98"/>
        <v>0</v>
      </c>
      <c r="I177" s="78">
        <f t="shared" si="99"/>
        <v>0</v>
      </c>
      <c r="J177" s="78">
        <f t="shared" si="100"/>
        <v>0</v>
      </c>
      <c r="K177" s="78">
        <f t="shared" si="101"/>
        <v>0</v>
      </c>
    </row>
    <row r="178" spans="1:11" s="73" customFormat="1" outlineLevel="1" x14ac:dyDescent="0.25">
      <c r="A178" s="142"/>
      <c r="B178" s="112" t="s">
        <v>196</v>
      </c>
      <c r="C178" s="158" t="s">
        <v>329</v>
      </c>
      <c r="D178" s="139" t="s">
        <v>18</v>
      </c>
      <c r="E178" s="159">
        <v>133</v>
      </c>
      <c r="F178" s="124"/>
      <c r="G178" s="74"/>
      <c r="H178" s="141"/>
      <c r="I178" s="74">
        <f>SUM(I179:I183)</f>
        <v>0</v>
      </c>
      <c r="J178" s="74">
        <f t="shared" ref="J178:K178" si="102">SUM(J179:J183)</f>
        <v>0</v>
      </c>
      <c r="K178" s="74">
        <f t="shared" si="102"/>
        <v>0</v>
      </c>
    </row>
    <row r="179" spans="1:11" s="73" customFormat="1" ht="31.5" outlineLevel="1" x14ac:dyDescent="0.25">
      <c r="A179" s="93"/>
      <c r="B179" s="102" t="s">
        <v>374</v>
      </c>
      <c r="C179" s="122" t="s">
        <v>330</v>
      </c>
      <c r="D179" s="101" t="s">
        <v>18</v>
      </c>
      <c r="E179" s="144">
        <f>E178</f>
        <v>133</v>
      </c>
      <c r="F179" s="94"/>
      <c r="G179" s="92"/>
      <c r="H179" s="76">
        <f t="shared" ref="H179:H183" si="103">SUM(F179:G179)</f>
        <v>0</v>
      </c>
      <c r="I179" s="78">
        <f t="shared" ref="I179:I183" si="104">E179*F179</f>
        <v>0</v>
      </c>
      <c r="J179" s="78">
        <f t="shared" ref="J179:J183" si="105">G179*E179</f>
        <v>0</v>
      </c>
      <c r="K179" s="78">
        <f t="shared" ref="K179:K183" si="106">H179*E179</f>
        <v>0</v>
      </c>
    </row>
    <row r="180" spans="1:11" s="73" customFormat="1" outlineLevel="1" x14ac:dyDescent="0.25">
      <c r="A180" s="93"/>
      <c r="B180" s="102" t="s">
        <v>375</v>
      </c>
      <c r="C180" s="122" t="s">
        <v>331</v>
      </c>
      <c r="D180" s="101" t="s">
        <v>60</v>
      </c>
      <c r="E180" s="144">
        <f>E178*0.15</f>
        <v>19.95</v>
      </c>
      <c r="F180" s="94"/>
      <c r="G180" s="92"/>
      <c r="H180" s="76">
        <f t="shared" si="103"/>
        <v>0</v>
      </c>
      <c r="I180" s="78">
        <f t="shared" si="104"/>
        <v>0</v>
      </c>
      <c r="J180" s="78">
        <f t="shared" si="105"/>
        <v>0</v>
      </c>
      <c r="K180" s="78">
        <f t="shared" si="106"/>
        <v>0</v>
      </c>
    </row>
    <row r="181" spans="1:11" s="73" customFormat="1" outlineLevel="1" x14ac:dyDescent="0.25">
      <c r="A181" s="93"/>
      <c r="B181" s="102" t="s">
        <v>377</v>
      </c>
      <c r="C181" s="122" t="s">
        <v>332</v>
      </c>
      <c r="D181" s="101" t="s">
        <v>60</v>
      </c>
      <c r="E181" s="144">
        <f>E178*0.15</f>
        <v>19.95</v>
      </c>
      <c r="F181" s="94"/>
      <c r="G181" s="92"/>
      <c r="H181" s="76">
        <f t="shared" si="103"/>
        <v>0</v>
      </c>
      <c r="I181" s="78">
        <f t="shared" si="104"/>
        <v>0</v>
      </c>
      <c r="J181" s="78">
        <f t="shared" si="105"/>
        <v>0</v>
      </c>
      <c r="K181" s="78">
        <f t="shared" si="106"/>
        <v>0</v>
      </c>
    </row>
    <row r="182" spans="1:11" s="73" customFormat="1" outlineLevel="1" x14ac:dyDescent="0.25">
      <c r="A182" s="93"/>
      <c r="B182" s="102" t="s">
        <v>378</v>
      </c>
      <c r="C182" s="122" t="s">
        <v>333</v>
      </c>
      <c r="D182" s="101" t="s">
        <v>60</v>
      </c>
      <c r="E182" s="144">
        <f>E178*0.05</f>
        <v>6.65</v>
      </c>
      <c r="F182" s="94"/>
      <c r="G182" s="92"/>
      <c r="H182" s="76">
        <f t="shared" si="103"/>
        <v>0</v>
      </c>
      <c r="I182" s="78">
        <f t="shared" si="104"/>
        <v>0</v>
      </c>
      <c r="J182" s="78">
        <f t="shared" si="105"/>
        <v>0</v>
      </c>
      <c r="K182" s="78">
        <f t="shared" si="106"/>
        <v>0</v>
      </c>
    </row>
    <row r="183" spans="1:11" s="73" customFormat="1" outlineLevel="1" x14ac:dyDescent="0.25">
      <c r="A183" s="93"/>
      <c r="B183" s="102" t="s">
        <v>373</v>
      </c>
      <c r="C183" s="122" t="s">
        <v>334</v>
      </c>
      <c r="D183" s="156" t="s">
        <v>18</v>
      </c>
      <c r="E183" s="144">
        <v>133</v>
      </c>
      <c r="F183" s="94"/>
      <c r="G183" s="92"/>
      <c r="H183" s="76">
        <f t="shared" si="103"/>
        <v>0</v>
      </c>
      <c r="I183" s="78">
        <f t="shared" si="104"/>
        <v>0</v>
      </c>
      <c r="J183" s="78">
        <f t="shared" si="105"/>
        <v>0</v>
      </c>
      <c r="K183" s="78">
        <f t="shared" si="106"/>
        <v>0</v>
      </c>
    </row>
    <row r="184" spans="1:11" s="73" customFormat="1" outlineLevel="1" x14ac:dyDescent="0.25">
      <c r="A184" s="142"/>
      <c r="B184" s="112" t="s">
        <v>197</v>
      </c>
      <c r="C184" s="158" t="s">
        <v>335</v>
      </c>
      <c r="D184" s="161" t="s">
        <v>18</v>
      </c>
      <c r="E184" s="159">
        <v>22.3</v>
      </c>
      <c r="F184" s="124"/>
      <c r="G184" s="74"/>
      <c r="H184" s="141"/>
      <c r="I184" s="74">
        <f>SUM(I185:I187)</f>
        <v>0</v>
      </c>
      <c r="J184" s="74">
        <f t="shared" ref="J184:K184" si="107">SUM(J185:J187)</f>
        <v>0</v>
      </c>
      <c r="K184" s="74">
        <f t="shared" si="107"/>
        <v>0</v>
      </c>
    </row>
    <row r="185" spans="1:11" s="73" customFormat="1" outlineLevel="1" x14ac:dyDescent="0.25">
      <c r="A185" s="93"/>
      <c r="B185" s="102" t="s">
        <v>379</v>
      </c>
      <c r="C185" s="122" t="s">
        <v>336</v>
      </c>
      <c r="D185" s="156" t="s">
        <v>18</v>
      </c>
      <c r="E185" s="144">
        <v>22.3</v>
      </c>
      <c r="F185" s="94"/>
      <c r="G185" s="92"/>
      <c r="H185" s="76">
        <f t="shared" ref="H185:H187" si="108">SUM(F185:G185)</f>
        <v>0</v>
      </c>
      <c r="I185" s="78">
        <f t="shared" ref="I185:I187" si="109">E185*F185</f>
        <v>0</v>
      </c>
      <c r="J185" s="78">
        <f t="shared" ref="J185:J187" si="110">G185*E185</f>
        <v>0</v>
      </c>
      <c r="K185" s="78">
        <f t="shared" ref="K185:K187" si="111">H185*E185</f>
        <v>0</v>
      </c>
    </row>
    <row r="186" spans="1:11" s="73" customFormat="1" outlineLevel="1" x14ac:dyDescent="0.25">
      <c r="A186" s="93"/>
      <c r="B186" s="102" t="s">
        <v>380</v>
      </c>
      <c r="C186" s="122" t="s">
        <v>337</v>
      </c>
      <c r="D186" s="156" t="s">
        <v>18</v>
      </c>
      <c r="E186" s="144">
        <v>22.3</v>
      </c>
      <c r="F186" s="94"/>
      <c r="G186" s="92"/>
      <c r="H186" s="76">
        <f t="shared" si="108"/>
        <v>0</v>
      </c>
      <c r="I186" s="78">
        <f t="shared" si="109"/>
        <v>0</v>
      </c>
      <c r="J186" s="78">
        <f t="shared" si="110"/>
        <v>0</v>
      </c>
      <c r="K186" s="78">
        <f t="shared" si="111"/>
        <v>0</v>
      </c>
    </row>
    <row r="187" spans="1:11" s="73" customFormat="1" outlineLevel="1" x14ac:dyDescent="0.25">
      <c r="A187" s="93"/>
      <c r="B187" s="102" t="s">
        <v>381</v>
      </c>
      <c r="C187" s="122" t="s">
        <v>338</v>
      </c>
      <c r="D187" s="156" t="s">
        <v>18</v>
      </c>
      <c r="E187" s="144">
        <f>E184</f>
        <v>22.3</v>
      </c>
      <c r="F187" s="94"/>
      <c r="G187" s="92"/>
      <c r="H187" s="76">
        <f t="shared" si="108"/>
        <v>0</v>
      </c>
      <c r="I187" s="78">
        <f t="shared" si="109"/>
        <v>0</v>
      </c>
      <c r="J187" s="78">
        <f t="shared" si="110"/>
        <v>0</v>
      </c>
      <c r="K187" s="78">
        <f t="shared" si="111"/>
        <v>0</v>
      </c>
    </row>
    <row r="188" spans="1:11" s="73" customFormat="1" outlineLevel="1" x14ac:dyDescent="0.25">
      <c r="A188" s="142"/>
      <c r="B188" s="112" t="s">
        <v>198</v>
      </c>
      <c r="C188" s="158" t="s">
        <v>339</v>
      </c>
      <c r="D188" s="161" t="s">
        <v>18</v>
      </c>
      <c r="E188" s="159">
        <v>11.3</v>
      </c>
      <c r="F188" s="124"/>
      <c r="G188" s="74"/>
      <c r="H188" s="141"/>
      <c r="I188" s="74">
        <f>SUM(I189:I194)</f>
        <v>0</v>
      </c>
      <c r="J188" s="74">
        <f t="shared" ref="J188:K188" si="112">SUM(J189:J194)</f>
        <v>0</v>
      </c>
      <c r="K188" s="74">
        <f t="shared" si="112"/>
        <v>0</v>
      </c>
    </row>
    <row r="189" spans="1:11" s="73" customFormat="1" outlineLevel="1" x14ac:dyDescent="0.25">
      <c r="A189" s="93"/>
      <c r="B189" s="102" t="s">
        <v>382</v>
      </c>
      <c r="C189" s="122" t="s">
        <v>340</v>
      </c>
      <c r="D189" s="156" t="s">
        <v>18</v>
      </c>
      <c r="E189" s="144">
        <f>E188</f>
        <v>11.3</v>
      </c>
      <c r="F189" s="94"/>
      <c r="G189" s="92"/>
      <c r="H189" s="76">
        <f t="shared" ref="H189:H194" si="113">SUM(F189:G189)</f>
        <v>0</v>
      </c>
      <c r="I189" s="78">
        <f t="shared" ref="I189:I194" si="114">E189*F189</f>
        <v>0</v>
      </c>
      <c r="J189" s="78">
        <f t="shared" ref="J189:J194" si="115">G189*E189</f>
        <v>0</v>
      </c>
      <c r="K189" s="78">
        <f t="shared" ref="K189:K194" si="116">H189*E189</f>
        <v>0</v>
      </c>
    </row>
    <row r="190" spans="1:11" s="73" customFormat="1" outlineLevel="1" x14ac:dyDescent="0.25">
      <c r="A190" s="93"/>
      <c r="B190" s="102" t="s">
        <v>376</v>
      </c>
      <c r="C190" s="122" t="s">
        <v>341</v>
      </c>
      <c r="D190" s="156" t="s">
        <v>18</v>
      </c>
      <c r="E190" s="144">
        <f>E188</f>
        <v>11.3</v>
      </c>
      <c r="F190" s="94"/>
      <c r="G190" s="92"/>
      <c r="H190" s="76">
        <f t="shared" si="113"/>
        <v>0</v>
      </c>
      <c r="I190" s="78">
        <f t="shared" si="114"/>
        <v>0</v>
      </c>
      <c r="J190" s="78">
        <f t="shared" si="115"/>
        <v>0</v>
      </c>
      <c r="K190" s="78">
        <f t="shared" si="116"/>
        <v>0</v>
      </c>
    </row>
    <row r="191" spans="1:11" s="73" customFormat="1" outlineLevel="1" x14ac:dyDescent="0.25">
      <c r="A191" s="93"/>
      <c r="B191" s="102" t="s">
        <v>383</v>
      </c>
      <c r="C191" s="122" t="s">
        <v>342</v>
      </c>
      <c r="D191" s="156" t="s">
        <v>60</v>
      </c>
      <c r="E191" s="144">
        <f>E190*0.15</f>
        <v>1.7</v>
      </c>
      <c r="F191" s="94"/>
      <c r="G191" s="92"/>
      <c r="H191" s="76">
        <f t="shared" si="113"/>
        <v>0</v>
      </c>
      <c r="I191" s="78">
        <f t="shared" si="114"/>
        <v>0</v>
      </c>
      <c r="J191" s="78">
        <f t="shared" si="115"/>
        <v>0</v>
      </c>
      <c r="K191" s="78">
        <f t="shared" si="116"/>
        <v>0</v>
      </c>
    </row>
    <row r="192" spans="1:11" s="73" customFormat="1" outlineLevel="1" x14ac:dyDescent="0.25">
      <c r="A192" s="93"/>
      <c r="B192" s="102" t="s">
        <v>384</v>
      </c>
      <c r="C192" s="122" t="s">
        <v>343</v>
      </c>
      <c r="D192" s="156" t="s">
        <v>60</v>
      </c>
      <c r="E192" s="144">
        <f>E188*0.15</f>
        <v>1.7</v>
      </c>
      <c r="F192" s="94"/>
      <c r="G192" s="92"/>
      <c r="H192" s="76">
        <f t="shared" si="113"/>
        <v>0</v>
      </c>
      <c r="I192" s="78">
        <f t="shared" si="114"/>
        <v>0</v>
      </c>
      <c r="J192" s="78">
        <f t="shared" si="115"/>
        <v>0</v>
      </c>
      <c r="K192" s="78">
        <f t="shared" si="116"/>
        <v>0</v>
      </c>
    </row>
    <row r="193" spans="1:11" s="73" customFormat="1" outlineLevel="1" x14ac:dyDescent="0.25">
      <c r="A193" s="93"/>
      <c r="B193" s="102" t="s">
        <v>385</v>
      </c>
      <c r="C193" s="122" t="s">
        <v>344</v>
      </c>
      <c r="D193" s="156" t="s">
        <v>60</v>
      </c>
      <c r="E193" s="144">
        <f>E188*0.07</f>
        <v>0.79</v>
      </c>
      <c r="F193" s="94"/>
      <c r="G193" s="92"/>
      <c r="H193" s="76">
        <f t="shared" si="113"/>
        <v>0</v>
      </c>
      <c r="I193" s="78">
        <f t="shared" si="114"/>
        <v>0</v>
      </c>
      <c r="J193" s="78">
        <f t="shared" si="115"/>
        <v>0</v>
      </c>
      <c r="K193" s="78">
        <f t="shared" si="116"/>
        <v>0</v>
      </c>
    </row>
    <row r="194" spans="1:11" s="73" customFormat="1" outlineLevel="1" x14ac:dyDescent="0.25">
      <c r="A194" s="93"/>
      <c r="B194" s="102" t="s">
        <v>386</v>
      </c>
      <c r="C194" s="122" t="s">
        <v>345</v>
      </c>
      <c r="D194" s="156" t="s">
        <v>18</v>
      </c>
      <c r="E194" s="144">
        <f>E188</f>
        <v>11.3</v>
      </c>
      <c r="F194" s="94"/>
      <c r="G194" s="92"/>
      <c r="H194" s="76">
        <f t="shared" si="113"/>
        <v>0</v>
      </c>
      <c r="I194" s="78">
        <f t="shared" si="114"/>
        <v>0</v>
      </c>
      <c r="J194" s="78">
        <f t="shared" si="115"/>
        <v>0</v>
      </c>
      <c r="K194" s="78">
        <f t="shared" si="116"/>
        <v>0</v>
      </c>
    </row>
    <row r="195" spans="1:11" s="73" customFormat="1" outlineLevel="1" x14ac:dyDescent="0.25">
      <c r="A195" s="142"/>
      <c r="B195" s="112" t="s">
        <v>199</v>
      </c>
      <c r="C195" s="158" t="s">
        <v>348</v>
      </c>
      <c r="D195" s="161" t="s">
        <v>18</v>
      </c>
      <c r="E195" s="159">
        <v>11.56</v>
      </c>
      <c r="F195" s="124"/>
      <c r="G195" s="74"/>
      <c r="H195" s="141"/>
      <c r="I195" s="74">
        <f>SUM(I196:I198)</f>
        <v>0</v>
      </c>
      <c r="J195" s="74">
        <f t="shared" ref="J195:K195" si="117">SUM(J196:J198)</f>
        <v>0</v>
      </c>
      <c r="K195" s="74">
        <f t="shared" si="117"/>
        <v>0</v>
      </c>
    </row>
    <row r="196" spans="1:11" s="73" customFormat="1" outlineLevel="1" x14ac:dyDescent="0.25">
      <c r="A196" s="93"/>
      <c r="B196" s="102" t="s">
        <v>387</v>
      </c>
      <c r="C196" s="122" t="s">
        <v>340</v>
      </c>
      <c r="D196" s="156" t="s">
        <v>18</v>
      </c>
      <c r="E196" s="144">
        <v>11.56</v>
      </c>
      <c r="F196" s="94"/>
      <c r="G196" s="92"/>
      <c r="H196" s="76">
        <f t="shared" ref="H196:H205" si="118">SUM(F196:G196)</f>
        <v>0</v>
      </c>
      <c r="I196" s="78">
        <f t="shared" ref="I196:I205" si="119">E196*F196</f>
        <v>0</v>
      </c>
      <c r="J196" s="78">
        <f t="shared" ref="J196:J205" si="120">G196*E196</f>
        <v>0</v>
      </c>
      <c r="K196" s="78">
        <f t="shared" ref="K196:K205" si="121">H196*E196</f>
        <v>0</v>
      </c>
    </row>
    <row r="197" spans="1:11" s="73" customFormat="1" ht="31.5" outlineLevel="1" x14ac:dyDescent="0.25">
      <c r="A197" s="93"/>
      <c r="B197" s="102" t="s">
        <v>388</v>
      </c>
      <c r="C197" s="122" t="s">
        <v>349</v>
      </c>
      <c r="D197" s="156" t="s">
        <v>18</v>
      </c>
      <c r="E197" s="144">
        <v>11.56</v>
      </c>
      <c r="F197" s="94"/>
      <c r="G197" s="92"/>
      <c r="H197" s="76">
        <f t="shared" si="118"/>
        <v>0</v>
      </c>
      <c r="I197" s="78">
        <f t="shared" si="119"/>
        <v>0</v>
      </c>
      <c r="J197" s="78">
        <f t="shared" si="120"/>
        <v>0</v>
      </c>
      <c r="K197" s="78">
        <f t="shared" si="121"/>
        <v>0</v>
      </c>
    </row>
    <row r="198" spans="1:11" s="73" customFormat="1" outlineLevel="1" x14ac:dyDescent="0.25">
      <c r="A198" s="93"/>
      <c r="B198" s="102" t="s">
        <v>389</v>
      </c>
      <c r="C198" s="122" t="s">
        <v>350</v>
      </c>
      <c r="D198" s="156" t="s">
        <v>60</v>
      </c>
      <c r="E198" s="144">
        <f>E195*0.3</f>
        <v>3.47</v>
      </c>
      <c r="F198" s="94"/>
      <c r="G198" s="92"/>
      <c r="H198" s="76">
        <f t="shared" si="118"/>
        <v>0</v>
      </c>
      <c r="I198" s="78">
        <f t="shared" si="119"/>
        <v>0</v>
      </c>
      <c r="J198" s="78">
        <f t="shared" si="120"/>
        <v>0</v>
      </c>
      <c r="K198" s="78">
        <f t="shared" si="121"/>
        <v>0</v>
      </c>
    </row>
    <row r="199" spans="1:11" s="73" customFormat="1" outlineLevel="1" x14ac:dyDescent="0.25">
      <c r="A199" s="142"/>
      <c r="B199" s="162" t="s">
        <v>351</v>
      </c>
      <c r="C199" s="158" t="s">
        <v>352</v>
      </c>
      <c r="D199" s="161" t="s">
        <v>18</v>
      </c>
      <c r="E199" s="159">
        <v>1937.5</v>
      </c>
      <c r="F199" s="124"/>
      <c r="G199" s="74"/>
      <c r="H199" s="141"/>
      <c r="I199" s="74">
        <f>SUM(I200:I205)</f>
        <v>0</v>
      </c>
      <c r="J199" s="74">
        <f t="shared" ref="J199:K199" si="122">SUM(J200:J205)</f>
        <v>0</v>
      </c>
      <c r="K199" s="74">
        <f t="shared" si="122"/>
        <v>0</v>
      </c>
    </row>
    <row r="200" spans="1:11" s="73" customFormat="1" outlineLevel="1" x14ac:dyDescent="0.25">
      <c r="A200" s="93"/>
      <c r="B200" s="102" t="s">
        <v>390</v>
      </c>
      <c r="C200" s="95" t="s">
        <v>106</v>
      </c>
      <c r="D200" s="98" t="s">
        <v>18</v>
      </c>
      <c r="E200" s="144">
        <f>E199</f>
        <v>1937.5</v>
      </c>
      <c r="F200" s="94"/>
      <c r="G200" s="92"/>
      <c r="H200" s="76">
        <f t="shared" si="118"/>
        <v>0</v>
      </c>
      <c r="I200" s="78">
        <f t="shared" si="119"/>
        <v>0</v>
      </c>
      <c r="J200" s="78">
        <f t="shared" si="120"/>
        <v>0</v>
      </c>
      <c r="K200" s="78">
        <f t="shared" si="121"/>
        <v>0</v>
      </c>
    </row>
    <row r="201" spans="1:11" s="73" customFormat="1" outlineLevel="1" x14ac:dyDescent="0.25">
      <c r="A201" s="93"/>
      <c r="B201" s="102" t="s">
        <v>391</v>
      </c>
      <c r="C201" s="95" t="s">
        <v>107</v>
      </c>
      <c r="D201" s="98" t="s">
        <v>60</v>
      </c>
      <c r="E201" s="144">
        <f>E199*0.5</f>
        <v>968.75</v>
      </c>
      <c r="F201" s="94"/>
      <c r="G201" s="92"/>
      <c r="H201" s="76">
        <f t="shared" si="118"/>
        <v>0</v>
      </c>
      <c r="I201" s="78">
        <f t="shared" si="119"/>
        <v>0</v>
      </c>
      <c r="J201" s="78">
        <f t="shared" si="120"/>
        <v>0</v>
      </c>
      <c r="K201" s="78">
        <f t="shared" si="121"/>
        <v>0</v>
      </c>
    </row>
    <row r="202" spans="1:11" s="73" customFormat="1" outlineLevel="1" x14ac:dyDescent="0.25">
      <c r="A202" s="93"/>
      <c r="B202" s="102" t="s">
        <v>366</v>
      </c>
      <c r="C202" s="95" t="s">
        <v>108</v>
      </c>
      <c r="D202" s="98" t="s">
        <v>60</v>
      </c>
      <c r="E202" s="144">
        <f>E199*0.15</f>
        <v>290.63</v>
      </c>
      <c r="F202" s="94"/>
      <c r="G202" s="92"/>
      <c r="H202" s="76">
        <f t="shared" si="118"/>
        <v>0</v>
      </c>
      <c r="I202" s="78">
        <f t="shared" si="119"/>
        <v>0</v>
      </c>
      <c r="J202" s="78">
        <f t="shared" si="120"/>
        <v>0</v>
      </c>
      <c r="K202" s="78">
        <f t="shared" si="121"/>
        <v>0</v>
      </c>
    </row>
    <row r="203" spans="1:11" s="73" customFormat="1" outlineLevel="1" x14ac:dyDescent="0.25">
      <c r="A203" s="93"/>
      <c r="B203" s="102" t="s">
        <v>392</v>
      </c>
      <c r="C203" s="95" t="s">
        <v>118</v>
      </c>
      <c r="D203" s="98" t="s">
        <v>60</v>
      </c>
      <c r="E203" s="144">
        <f>E199*0.15</f>
        <v>290.63</v>
      </c>
      <c r="F203" s="94"/>
      <c r="G203" s="92"/>
      <c r="H203" s="76">
        <f t="shared" si="118"/>
        <v>0</v>
      </c>
      <c r="I203" s="78">
        <f t="shared" si="119"/>
        <v>0</v>
      </c>
      <c r="J203" s="78">
        <f t="shared" si="120"/>
        <v>0</v>
      </c>
      <c r="K203" s="78">
        <f t="shared" si="121"/>
        <v>0</v>
      </c>
    </row>
    <row r="204" spans="1:11" s="73" customFormat="1" outlineLevel="1" x14ac:dyDescent="0.25">
      <c r="A204" s="93"/>
      <c r="B204" s="102" t="s">
        <v>393</v>
      </c>
      <c r="C204" s="73" t="s">
        <v>353</v>
      </c>
      <c r="D204" s="157" t="s">
        <v>60</v>
      </c>
      <c r="E204" s="144">
        <f>E199*0.04</f>
        <v>77.5</v>
      </c>
      <c r="F204" s="94"/>
      <c r="G204" s="92"/>
      <c r="H204" s="76">
        <f t="shared" si="118"/>
        <v>0</v>
      </c>
      <c r="I204" s="78">
        <f t="shared" si="119"/>
        <v>0</v>
      </c>
      <c r="J204" s="78">
        <f t="shared" si="120"/>
        <v>0</v>
      </c>
      <c r="K204" s="78">
        <f t="shared" si="121"/>
        <v>0</v>
      </c>
    </row>
    <row r="205" spans="1:11" s="73" customFormat="1" outlineLevel="1" x14ac:dyDescent="0.25">
      <c r="A205" s="93"/>
      <c r="B205" s="102" t="s">
        <v>394</v>
      </c>
      <c r="C205" s="95" t="s">
        <v>354</v>
      </c>
      <c r="D205" s="98" t="s">
        <v>18</v>
      </c>
      <c r="E205" s="144">
        <f>E199</f>
        <v>1937.5</v>
      </c>
      <c r="F205" s="94"/>
      <c r="G205" s="92"/>
      <c r="H205" s="76">
        <f t="shared" si="118"/>
        <v>0</v>
      </c>
      <c r="I205" s="78">
        <f t="shared" si="119"/>
        <v>0</v>
      </c>
      <c r="J205" s="78">
        <f t="shared" si="120"/>
        <v>0</v>
      </c>
      <c r="K205" s="78">
        <f t="shared" si="121"/>
        <v>0</v>
      </c>
    </row>
    <row r="206" spans="1:11" s="73" customFormat="1" outlineLevel="1" x14ac:dyDescent="0.25">
      <c r="A206" s="142"/>
      <c r="B206" s="112" t="s">
        <v>356</v>
      </c>
      <c r="C206" s="136" t="s">
        <v>119</v>
      </c>
      <c r="D206" s="139" t="s">
        <v>83</v>
      </c>
      <c r="E206" s="159">
        <v>53.65</v>
      </c>
      <c r="F206" s="124"/>
      <c r="G206" s="74"/>
      <c r="H206" s="141"/>
      <c r="I206" s="74">
        <f>SUM(I207)</f>
        <v>0</v>
      </c>
      <c r="J206" s="74">
        <f t="shared" ref="J206:K206" si="123">SUM(J207)</f>
        <v>0</v>
      </c>
      <c r="K206" s="74">
        <f t="shared" si="123"/>
        <v>0</v>
      </c>
    </row>
    <row r="207" spans="1:11" s="73" customFormat="1" outlineLevel="1" x14ac:dyDescent="0.25">
      <c r="A207" s="93"/>
      <c r="B207" s="99" t="s">
        <v>357</v>
      </c>
      <c r="C207" s="95" t="s">
        <v>355</v>
      </c>
      <c r="D207" s="98" t="s">
        <v>83</v>
      </c>
      <c r="E207" s="144">
        <v>53.65</v>
      </c>
      <c r="F207" s="94"/>
      <c r="G207" s="92"/>
      <c r="H207" s="76">
        <f t="shared" ref="H207" si="124">SUM(F207:G207)</f>
        <v>0</v>
      </c>
      <c r="I207" s="78">
        <f t="shared" ref="I207" si="125">E207*F207</f>
        <v>0</v>
      </c>
      <c r="J207" s="78">
        <f t="shared" ref="J207" si="126">G207*E207</f>
        <v>0</v>
      </c>
      <c r="K207" s="78">
        <f t="shared" ref="K207" si="127">H207*E207</f>
        <v>0</v>
      </c>
    </row>
    <row r="208" spans="1:11" s="73" customFormat="1" outlineLevel="1" x14ac:dyDescent="0.25">
      <c r="A208" s="142"/>
      <c r="B208" s="163" t="s">
        <v>358</v>
      </c>
      <c r="C208" s="136" t="s">
        <v>112</v>
      </c>
      <c r="D208" s="164"/>
      <c r="E208" s="140"/>
      <c r="F208" s="124"/>
      <c r="G208" s="74"/>
      <c r="H208" s="141"/>
      <c r="I208" s="74">
        <f>SUM(I209:I210)</f>
        <v>0</v>
      </c>
      <c r="J208" s="74">
        <f t="shared" ref="J208:K208" si="128">SUM(J209:J210)</f>
        <v>0</v>
      </c>
      <c r="K208" s="74">
        <f t="shared" si="128"/>
        <v>0</v>
      </c>
    </row>
    <row r="209" spans="1:15" s="73" customFormat="1" ht="31.5" outlineLevel="1" x14ac:dyDescent="0.25">
      <c r="A209" s="93"/>
      <c r="B209" s="99" t="s">
        <v>359</v>
      </c>
      <c r="C209" s="95" t="s">
        <v>200</v>
      </c>
      <c r="D209" s="98" t="s">
        <v>83</v>
      </c>
      <c r="E209" s="47">
        <v>506.2</v>
      </c>
      <c r="F209" s="94"/>
      <c r="G209" s="92"/>
      <c r="H209" s="76">
        <f t="shared" ref="H209:H210" si="129">SUM(F209:G209)</f>
        <v>0</v>
      </c>
      <c r="I209" s="78">
        <f t="shared" ref="I209:I210" si="130">E209*F209</f>
        <v>0</v>
      </c>
      <c r="J209" s="78">
        <f t="shared" ref="J209:J210" si="131">G209*E209</f>
        <v>0</v>
      </c>
      <c r="K209" s="78">
        <f t="shared" ref="K209:K210" si="132">H209*E209</f>
        <v>0</v>
      </c>
    </row>
    <row r="210" spans="1:15" s="73" customFormat="1" ht="31.5" outlineLevel="1" x14ac:dyDescent="0.25">
      <c r="A210" s="93"/>
      <c r="B210" s="99" t="s">
        <v>360</v>
      </c>
      <c r="C210" s="95" t="s">
        <v>201</v>
      </c>
      <c r="D210" s="98" t="s">
        <v>83</v>
      </c>
      <c r="E210" s="47">
        <v>168.2</v>
      </c>
      <c r="F210" s="94"/>
      <c r="G210" s="92"/>
      <c r="H210" s="76">
        <f t="shared" si="129"/>
        <v>0</v>
      </c>
      <c r="I210" s="78">
        <f t="shared" si="130"/>
        <v>0</v>
      </c>
      <c r="J210" s="78">
        <f t="shared" si="131"/>
        <v>0</v>
      </c>
      <c r="K210" s="78">
        <f t="shared" si="132"/>
        <v>0</v>
      </c>
    </row>
    <row r="211" spans="1:15" s="37" customFormat="1" x14ac:dyDescent="0.25">
      <c r="A211" s="72"/>
      <c r="B211" s="20"/>
      <c r="C211" s="91" t="s">
        <v>47</v>
      </c>
      <c r="D211" s="5"/>
      <c r="E211" s="47"/>
      <c r="F211" s="79"/>
      <c r="G211" s="78"/>
      <c r="H211" s="76"/>
      <c r="I211" s="77">
        <f>I163+I146+I69+I18</f>
        <v>0</v>
      </c>
      <c r="J211" s="77">
        <f>J163+J146+J69+J18</f>
        <v>0</v>
      </c>
      <c r="K211" s="77">
        <f>K163+K146+K69+K18</f>
        <v>0</v>
      </c>
    </row>
    <row r="212" spans="1:15" s="37" customFormat="1" x14ac:dyDescent="0.25">
      <c r="A212" s="72"/>
      <c r="B212" s="20"/>
      <c r="C212" s="91" t="s">
        <v>395</v>
      </c>
      <c r="D212" s="5"/>
      <c r="E212" s="47"/>
      <c r="F212" s="79"/>
      <c r="G212" s="78"/>
      <c r="H212" s="76"/>
      <c r="I212" s="77"/>
      <c r="J212" s="77"/>
      <c r="K212" s="78">
        <f>ROUND(K211*22/122,2)</f>
        <v>0</v>
      </c>
    </row>
    <row r="213" spans="1:15" s="30" customFormat="1" x14ac:dyDescent="0.25">
      <c r="A213" s="184"/>
      <c r="B213" s="175" t="s">
        <v>121</v>
      </c>
      <c r="C213" s="176"/>
      <c r="D213" s="176"/>
      <c r="E213" s="176"/>
      <c r="F213" s="176"/>
      <c r="G213" s="176"/>
      <c r="H213" s="176"/>
      <c r="I213" s="176"/>
      <c r="J213" s="176"/>
      <c r="K213" s="176"/>
      <c r="N213" s="31"/>
      <c r="O213" s="31"/>
    </row>
    <row r="214" spans="1:15" x14ac:dyDescent="0.25">
      <c r="A214" s="185"/>
      <c r="B214" s="188" t="s">
        <v>16</v>
      </c>
      <c r="C214" s="189"/>
      <c r="D214" s="189"/>
      <c r="E214" s="189"/>
      <c r="F214" s="189"/>
      <c r="G214" s="189"/>
      <c r="H214" s="189"/>
      <c r="I214" s="189"/>
      <c r="J214" s="189"/>
      <c r="K214" s="189"/>
      <c r="N214" s="2"/>
      <c r="O214" s="2"/>
    </row>
    <row r="215" spans="1:15" ht="32.25" customHeight="1" x14ac:dyDescent="0.25">
      <c r="A215" s="185"/>
      <c r="B215" s="188" t="s">
        <v>19</v>
      </c>
      <c r="C215" s="189"/>
      <c r="D215" s="189"/>
      <c r="E215" s="189"/>
      <c r="F215" s="189"/>
      <c r="G215" s="189"/>
      <c r="H215" s="189"/>
      <c r="I215" s="189"/>
      <c r="J215" s="189"/>
      <c r="K215" s="189"/>
      <c r="N215" s="2"/>
      <c r="O215" s="2"/>
    </row>
    <row r="216" spans="1:15" ht="33.75" customHeight="1" x14ac:dyDescent="0.25">
      <c r="A216" s="185"/>
      <c r="B216" s="188" t="s">
        <v>123</v>
      </c>
      <c r="C216" s="189"/>
      <c r="D216" s="189"/>
      <c r="E216" s="189"/>
      <c r="F216" s="189"/>
      <c r="G216" s="189"/>
      <c r="H216" s="189"/>
      <c r="I216" s="189"/>
      <c r="J216" s="189"/>
      <c r="K216" s="189"/>
      <c r="N216" s="2"/>
      <c r="O216" s="2"/>
    </row>
    <row r="217" spans="1:15" ht="33" customHeight="1" x14ac:dyDescent="0.25">
      <c r="A217" s="185"/>
      <c r="B217" s="188" t="s">
        <v>20</v>
      </c>
      <c r="C217" s="189"/>
      <c r="D217" s="189"/>
      <c r="E217" s="189"/>
      <c r="F217" s="189"/>
      <c r="G217" s="189"/>
      <c r="H217" s="189"/>
      <c r="I217" s="189"/>
      <c r="J217" s="189"/>
      <c r="K217" s="189"/>
      <c r="N217" s="2"/>
      <c r="O217" s="2"/>
    </row>
    <row r="218" spans="1:15" ht="32.25" customHeight="1" x14ac:dyDescent="0.25">
      <c r="A218" s="185"/>
      <c r="B218" s="188" t="s">
        <v>122</v>
      </c>
      <c r="C218" s="189"/>
      <c r="D218" s="189"/>
      <c r="E218" s="189"/>
      <c r="F218" s="189"/>
      <c r="G218" s="189"/>
      <c r="H218" s="189"/>
      <c r="I218" s="189"/>
      <c r="J218" s="189"/>
      <c r="K218" s="189"/>
      <c r="N218" s="2"/>
      <c r="O218" s="2"/>
    </row>
    <row r="219" spans="1:15" x14ac:dyDescent="0.25">
      <c r="A219" s="185"/>
      <c r="B219" s="188" t="s">
        <v>21</v>
      </c>
      <c r="C219" s="189"/>
      <c r="D219" s="189"/>
      <c r="E219" s="189"/>
      <c r="F219" s="189"/>
      <c r="G219" s="189"/>
      <c r="H219" s="189"/>
      <c r="I219" s="189"/>
      <c r="J219" s="189"/>
      <c r="K219" s="189"/>
      <c r="N219" s="2"/>
      <c r="O219" s="2"/>
    </row>
    <row r="220" spans="1:15" x14ac:dyDescent="0.25">
      <c r="A220" s="185"/>
      <c r="B220" s="186" t="s">
        <v>32</v>
      </c>
      <c r="C220" s="187"/>
      <c r="D220" s="187"/>
      <c r="E220" s="187"/>
      <c r="F220" s="187"/>
      <c r="G220" s="187"/>
      <c r="H220" s="187"/>
      <c r="I220" s="187"/>
      <c r="J220" s="187"/>
      <c r="K220" s="187"/>
      <c r="N220" s="2"/>
      <c r="O220" s="2"/>
    </row>
    <row r="221" spans="1:15" ht="44.25" customHeight="1" x14ac:dyDescent="0.25">
      <c r="A221" s="185"/>
      <c r="B221" s="188" t="s">
        <v>61</v>
      </c>
      <c r="C221" s="189"/>
      <c r="D221" s="189"/>
      <c r="E221" s="189"/>
      <c r="F221" s="189"/>
      <c r="G221" s="189"/>
      <c r="H221" s="189"/>
      <c r="I221" s="189"/>
      <c r="J221" s="189"/>
      <c r="K221" s="189"/>
      <c r="N221" s="2"/>
      <c r="O221" s="2"/>
    </row>
    <row r="222" spans="1:15" x14ac:dyDescent="0.25">
      <c r="A222" s="185"/>
      <c r="B222" s="186" t="s">
        <v>22</v>
      </c>
      <c r="C222" s="187"/>
      <c r="D222" s="187"/>
      <c r="E222" s="187"/>
      <c r="F222" s="187"/>
      <c r="G222" s="187"/>
      <c r="H222" s="187"/>
      <c r="I222" s="187"/>
      <c r="J222" s="187"/>
      <c r="K222" s="187"/>
      <c r="N222" s="2"/>
      <c r="O222" s="2"/>
    </row>
    <row r="223" spans="1:15" ht="32.25" customHeight="1" x14ac:dyDescent="0.25">
      <c r="A223" s="185"/>
      <c r="B223" s="188" t="s">
        <v>23</v>
      </c>
      <c r="C223" s="189"/>
      <c r="D223" s="189"/>
      <c r="E223" s="189"/>
      <c r="F223" s="189"/>
      <c r="G223" s="189"/>
      <c r="H223" s="189"/>
      <c r="I223" s="189"/>
      <c r="J223" s="189"/>
      <c r="K223" s="189"/>
      <c r="N223" s="2"/>
      <c r="O223" s="2"/>
    </row>
    <row r="224" spans="1:15" ht="48.75" customHeight="1" x14ac:dyDescent="0.25">
      <c r="A224" s="185"/>
      <c r="B224" s="188" t="s">
        <v>33</v>
      </c>
      <c r="C224" s="189"/>
      <c r="D224" s="189"/>
      <c r="E224" s="189"/>
      <c r="F224" s="189"/>
      <c r="G224" s="189"/>
      <c r="H224" s="189"/>
      <c r="I224" s="189"/>
      <c r="J224" s="189"/>
      <c r="K224" s="189"/>
      <c r="N224" s="2"/>
      <c r="O224" s="2"/>
    </row>
    <row r="225" spans="1:15" x14ac:dyDescent="0.25">
      <c r="A225" s="28"/>
      <c r="B225" s="29" t="s">
        <v>24</v>
      </c>
      <c r="C225" s="84"/>
      <c r="D225" s="27"/>
      <c r="E225" s="49"/>
      <c r="F225" s="22"/>
      <c r="G225" s="22"/>
      <c r="H225" s="22"/>
      <c r="I225" s="22"/>
      <c r="J225" s="22"/>
      <c r="K225" s="22"/>
      <c r="N225" s="2"/>
      <c r="O225" s="2"/>
    </row>
    <row r="226" spans="1:15" x14ac:dyDescent="0.25">
      <c r="A226" s="25">
        <v>1</v>
      </c>
      <c r="B226" s="197" t="s">
        <v>15</v>
      </c>
      <c r="C226" s="197"/>
      <c r="D226" s="197"/>
      <c r="E226" s="49"/>
      <c r="F226" s="22"/>
      <c r="G226" s="22"/>
      <c r="H226" s="22"/>
      <c r="I226" s="22"/>
      <c r="J226" s="22"/>
      <c r="K226" s="22"/>
      <c r="N226" s="2"/>
      <c r="O226" s="2"/>
    </row>
    <row r="227" spans="1:15" x14ac:dyDescent="0.25">
      <c r="A227" s="25">
        <v>2</v>
      </c>
      <c r="B227" s="24" t="s">
        <v>14</v>
      </c>
      <c r="C227" s="85"/>
      <c r="D227" s="26"/>
      <c r="E227" s="49"/>
      <c r="F227" s="22"/>
      <c r="G227" s="22"/>
      <c r="H227" s="22"/>
      <c r="I227" s="22"/>
      <c r="J227" s="22"/>
      <c r="K227" s="22"/>
      <c r="N227" s="2"/>
      <c r="O227" s="2"/>
    </row>
    <row r="228" spans="1:15" x14ac:dyDescent="0.25">
      <c r="A228" s="25">
        <v>3</v>
      </c>
      <c r="B228" s="24" t="s">
        <v>13</v>
      </c>
      <c r="C228" s="85"/>
      <c r="D228" s="26"/>
      <c r="E228" s="49"/>
      <c r="F228" s="22"/>
      <c r="G228" s="22"/>
      <c r="H228" s="22"/>
      <c r="I228" s="22"/>
      <c r="J228" s="22"/>
      <c r="K228" s="22"/>
      <c r="N228" s="2"/>
      <c r="O228" s="2"/>
    </row>
    <row r="229" spans="1:15" x14ac:dyDescent="0.25">
      <c r="A229" s="25">
        <v>4</v>
      </c>
      <c r="B229" s="24" t="s">
        <v>25</v>
      </c>
      <c r="C229" s="85"/>
      <c r="D229" s="26"/>
      <c r="E229" s="49"/>
      <c r="F229" s="22"/>
      <c r="G229" s="22"/>
      <c r="H229" s="22"/>
      <c r="I229" s="22"/>
      <c r="J229" s="22"/>
      <c r="K229" s="22"/>
      <c r="N229" s="2"/>
      <c r="O229" s="2"/>
    </row>
    <row r="230" spans="1:15" x14ac:dyDescent="0.25">
      <c r="A230" s="25">
        <v>5</v>
      </c>
      <c r="B230" s="24" t="s">
        <v>26</v>
      </c>
      <c r="C230" s="85"/>
      <c r="D230" s="26"/>
      <c r="E230" s="49"/>
      <c r="F230" s="22"/>
      <c r="G230" s="22"/>
      <c r="H230" s="22"/>
      <c r="I230" s="22"/>
      <c r="J230" s="22"/>
      <c r="K230" s="22"/>
      <c r="N230" s="2"/>
      <c r="O230" s="2"/>
    </row>
    <row r="231" spans="1:15" x14ac:dyDescent="0.25">
      <c r="A231" s="25">
        <v>6</v>
      </c>
      <c r="B231" s="24" t="s">
        <v>27</v>
      </c>
      <c r="C231" s="85"/>
      <c r="D231" s="26"/>
      <c r="E231" s="49"/>
      <c r="F231" s="22"/>
      <c r="G231" s="22"/>
      <c r="H231" s="22"/>
      <c r="I231" s="22"/>
      <c r="J231" s="22"/>
      <c r="K231" s="22"/>
      <c r="N231" s="2"/>
      <c r="O231" s="2"/>
    </row>
    <row r="232" spans="1:15" x14ac:dyDescent="0.25">
      <c r="A232" s="25">
        <v>7</v>
      </c>
      <c r="B232" s="24" t="s">
        <v>28</v>
      </c>
      <c r="C232" s="85"/>
      <c r="D232" s="26"/>
      <c r="E232" s="49"/>
      <c r="F232" s="22"/>
      <c r="G232" s="22"/>
      <c r="H232" s="22"/>
      <c r="I232" s="22"/>
      <c r="J232" s="22"/>
      <c r="K232" s="22"/>
      <c r="N232" s="2"/>
      <c r="O232" s="2"/>
    </row>
    <row r="233" spans="1:15" x14ac:dyDescent="0.25">
      <c r="A233" s="25">
        <v>8</v>
      </c>
      <c r="B233" s="24" t="s">
        <v>29</v>
      </c>
      <c r="C233" s="85"/>
      <c r="D233" s="26"/>
      <c r="E233" s="49"/>
      <c r="F233" s="22"/>
      <c r="G233" s="22"/>
      <c r="H233" s="22"/>
      <c r="I233" s="22"/>
      <c r="J233" s="22"/>
      <c r="K233" s="22"/>
      <c r="N233" s="2"/>
      <c r="O233" s="2"/>
    </row>
    <row r="234" spans="1:15" x14ac:dyDescent="0.25">
      <c r="A234" s="25">
        <v>9</v>
      </c>
      <c r="B234" s="24" t="s">
        <v>30</v>
      </c>
      <c r="C234" s="85"/>
      <c r="D234" s="26"/>
      <c r="E234" s="49"/>
      <c r="F234" s="22"/>
      <c r="G234" s="22"/>
      <c r="H234" s="22"/>
      <c r="I234" s="22"/>
      <c r="J234" s="22"/>
      <c r="K234" s="22"/>
      <c r="N234" s="2"/>
      <c r="O234" s="2"/>
    </row>
    <row r="235" spans="1:15" x14ac:dyDescent="0.25">
      <c r="A235" s="25">
        <v>10</v>
      </c>
      <c r="B235" s="24" t="s">
        <v>31</v>
      </c>
      <c r="C235" s="86"/>
      <c r="D235" s="23"/>
      <c r="E235" s="49"/>
      <c r="F235" s="22"/>
      <c r="G235" s="22"/>
      <c r="H235" s="22"/>
      <c r="I235" s="22"/>
      <c r="J235" s="22"/>
      <c r="K235" s="22"/>
      <c r="N235" s="2"/>
      <c r="O235" s="2"/>
    </row>
    <row r="236" spans="1:15" x14ac:dyDescent="0.25">
      <c r="A236" s="25">
        <v>11</v>
      </c>
      <c r="B236" s="24" t="s">
        <v>48</v>
      </c>
      <c r="C236" s="86"/>
      <c r="D236" s="23"/>
      <c r="E236" s="49"/>
      <c r="F236" s="22"/>
      <c r="G236" s="22"/>
      <c r="H236" s="22"/>
      <c r="I236" s="22"/>
      <c r="J236" s="22"/>
      <c r="K236" s="22"/>
      <c r="N236" s="2"/>
      <c r="O236" s="2"/>
    </row>
    <row r="237" spans="1:15" ht="15.75" customHeight="1" x14ac:dyDescent="0.25">
      <c r="A237" s="25">
        <v>12</v>
      </c>
      <c r="B237" s="24" t="s">
        <v>17</v>
      </c>
      <c r="C237" s="86"/>
      <c r="D237" s="23"/>
      <c r="E237" s="49"/>
      <c r="F237" s="22"/>
      <c r="G237" s="22"/>
      <c r="H237" s="22"/>
      <c r="I237" s="22"/>
      <c r="J237" s="22"/>
      <c r="K237" s="22"/>
    </row>
    <row r="238" spans="1:15" s="21" customFormat="1" x14ac:dyDescent="0.25">
      <c r="A238" s="19"/>
      <c r="B238" s="18"/>
      <c r="C238" s="87"/>
      <c r="D238" s="17"/>
      <c r="E238" s="49"/>
      <c r="F238" s="22"/>
      <c r="G238" s="22"/>
      <c r="H238" s="22"/>
      <c r="I238" s="22"/>
      <c r="J238" s="22"/>
      <c r="K238" s="22"/>
    </row>
    <row r="239" spans="1:15" s="62" customFormat="1" ht="18" customHeight="1" x14ac:dyDescent="0.25">
      <c r="A239" s="58" t="s">
        <v>396</v>
      </c>
      <c r="B239" s="59"/>
      <c r="C239" s="60"/>
      <c r="D239" s="61"/>
      <c r="E239" s="48"/>
      <c r="F239" s="22"/>
      <c r="G239" s="22"/>
      <c r="H239" s="22"/>
      <c r="I239" s="22"/>
      <c r="J239" s="22"/>
      <c r="K239" s="22"/>
    </row>
    <row r="240" spans="1:15" s="30" customFormat="1" ht="12" customHeight="1" x14ac:dyDescent="0.25">
      <c r="A240" s="53"/>
      <c r="B240" s="54"/>
      <c r="C240" s="88"/>
      <c r="D240" s="17"/>
      <c r="E240" s="49"/>
      <c r="F240" s="22"/>
      <c r="G240" s="22"/>
      <c r="H240" s="22"/>
      <c r="I240" s="22"/>
      <c r="J240" s="22"/>
      <c r="K240" s="22"/>
    </row>
    <row r="241" spans="1:12" s="56" customFormat="1" ht="15" customHeight="1" x14ac:dyDescent="0.2">
      <c r="A241" s="55" t="s">
        <v>37</v>
      </c>
      <c r="B241" s="55"/>
      <c r="C241" s="89"/>
      <c r="D241" s="55"/>
      <c r="E241" s="55"/>
      <c r="F241" s="55"/>
      <c r="G241" s="55"/>
      <c r="H241" s="55"/>
      <c r="I241" s="55"/>
      <c r="J241" s="55"/>
      <c r="K241" s="55"/>
      <c r="L241" s="63"/>
    </row>
    <row r="242" spans="1:12" s="56" customFormat="1" ht="12.75" customHeight="1" x14ac:dyDescent="0.2">
      <c r="A242" s="57"/>
      <c r="B242" s="195" t="s">
        <v>38</v>
      </c>
      <c r="C242" s="196"/>
      <c r="D242" s="199"/>
      <c r="E242" s="199"/>
      <c r="F242" s="199"/>
      <c r="G242" s="199"/>
      <c r="H242" s="199"/>
      <c r="I242" s="199"/>
      <c r="J242" s="199"/>
      <c r="K242" s="199"/>
      <c r="L242" s="64"/>
    </row>
    <row r="243" spans="1:12" s="56" customFormat="1" ht="12.75" x14ac:dyDescent="0.2">
      <c r="A243" s="57"/>
      <c r="B243" s="195" t="s">
        <v>39</v>
      </c>
      <c r="C243" s="196"/>
      <c r="D243" s="198"/>
      <c r="E243" s="198"/>
      <c r="F243" s="198"/>
      <c r="G243" s="198"/>
      <c r="H243" s="198"/>
      <c r="I243" s="198"/>
      <c r="J243" s="198"/>
      <c r="K243" s="198"/>
      <c r="L243" s="65"/>
    </row>
    <row r="244" spans="1:12" s="56" customFormat="1" ht="12.75" x14ac:dyDescent="0.2">
      <c r="A244" s="57"/>
      <c r="B244" s="214" t="s">
        <v>40</v>
      </c>
      <c r="C244" s="215"/>
      <c r="D244" s="199"/>
      <c r="E244" s="199"/>
      <c r="F244" s="199"/>
      <c r="G244" s="199"/>
      <c r="H244" s="199"/>
      <c r="I244" s="199"/>
      <c r="J244" s="199"/>
      <c r="K244" s="199"/>
      <c r="L244" s="64"/>
    </row>
    <row r="245" spans="1:12" s="56" customFormat="1" ht="12.75" x14ac:dyDescent="0.2">
      <c r="A245" s="57"/>
      <c r="B245" s="214" t="s">
        <v>41</v>
      </c>
      <c r="C245" s="215"/>
      <c r="D245" s="199"/>
      <c r="E245" s="199"/>
      <c r="F245" s="199"/>
      <c r="G245" s="199"/>
      <c r="H245" s="199"/>
      <c r="I245" s="199"/>
      <c r="J245" s="199"/>
      <c r="K245" s="199"/>
      <c r="L245" s="64"/>
    </row>
    <row r="246" spans="1:12" s="56" customFormat="1" ht="12.75" customHeight="1" x14ac:dyDescent="0.2">
      <c r="A246" s="57"/>
      <c r="B246" s="211" t="s">
        <v>42</v>
      </c>
      <c r="C246" s="213"/>
      <c r="D246" s="198"/>
      <c r="E246" s="198"/>
      <c r="F246" s="198"/>
      <c r="G246" s="198"/>
      <c r="H246" s="198"/>
      <c r="I246" s="198"/>
      <c r="J246" s="198"/>
      <c r="K246" s="198"/>
      <c r="L246" s="65"/>
    </row>
    <row r="247" spans="1:12" s="56" customFormat="1" ht="12.75" customHeight="1" x14ac:dyDescent="0.2">
      <c r="A247" s="57"/>
      <c r="B247" s="195" t="s">
        <v>43</v>
      </c>
      <c r="C247" s="196"/>
      <c r="D247" s="199"/>
      <c r="E247" s="199"/>
      <c r="F247" s="199"/>
      <c r="G247" s="199"/>
      <c r="H247" s="199"/>
      <c r="I247" s="199"/>
      <c r="J247" s="199"/>
      <c r="K247" s="199"/>
      <c r="L247" s="64"/>
    </row>
    <row r="248" spans="1:12" s="56" customFormat="1" ht="12.75" x14ac:dyDescent="0.2">
      <c r="A248" s="57"/>
      <c r="B248" s="195" t="s">
        <v>44</v>
      </c>
      <c r="C248" s="196"/>
      <c r="D248" s="199"/>
      <c r="E248" s="199"/>
      <c r="F248" s="199"/>
      <c r="G248" s="199"/>
      <c r="H248" s="199"/>
      <c r="I248" s="199"/>
      <c r="J248" s="199"/>
      <c r="K248" s="199"/>
      <c r="L248" s="66"/>
    </row>
    <row r="249" spans="1:12" s="56" customFormat="1" ht="12.75" customHeight="1" x14ac:dyDescent="0.2">
      <c r="A249" s="57"/>
      <c r="B249" s="195" t="s">
        <v>45</v>
      </c>
      <c r="C249" s="196"/>
      <c r="D249" s="199"/>
      <c r="E249" s="199"/>
      <c r="F249" s="199"/>
      <c r="G249" s="199"/>
      <c r="H249" s="199"/>
      <c r="I249" s="199"/>
      <c r="J249" s="199"/>
      <c r="K249" s="199"/>
      <c r="L249" s="66"/>
    </row>
    <row r="250" spans="1:12" s="56" customFormat="1" ht="12.75" customHeight="1" x14ac:dyDescent="0.2">
      <c r="A250" s="57"/>
      <c r="B250" s="211" t="s">
        <v>50</v>
      </c>
      <c r="C250" s="212"/>
      <c r="D250" s="199"/>
      <c r="E250" s="199"/>
      <c r="F250" s="199"/>
      <c r="G250" s="199"/>
      <c r="H250" s="199"/>
      <c r="I250" s="199"/>
      <c r="J250" s="199"/>
      <c r="K250" s="199"/>
      <c r="L250" s="66"/>
    </row>
    <row r="251" spans="1:12" s="56" customFormat="1" ht="12.75" customHeight="1" x14ac:dyDescent="0.2">
      <c r="A251" s="57"/>
      <c r="B251" s="211" t="s">
        <v>51</v>
      </c>
      <c r="C251" s="213"/>
      <c r="D251" s="199"/>
      <c r="E251" s="199"/>
      <c r="F251" s="199"/>
      <c r="G251" s="199"/>
      <c r="H251" s="199"/>
      <c r="I251" s="199"/>
      <c r="J251" s="199"/>
      <c r="K251" s="199"/>
      <c r="L251" s="66"/>
    </row>
    <row r="252" spans="1:12" ht="15.75" customHeight="1" x14ac:dyDescent="0.25">
      <c r="A252" s="208" t="s">
        <v>49</v>
      </c>
      <c r="B252" s="208"/>
      <c r="C252" s="208"/>
      <c r="D252" s="208"/>
      <c r="E252" s="208"/>
      <c r="F252" s="208"/>
      <c r="G252" s="208"/>
      <c r="H252" s="208"/>
      <c r="I252" s="208"/>
      <c r="J252" s="208"/>
      <c r="K252" s="208"/>
      <c r="L252" s="13"/>
    </row>
    <row r="253" spans="1:12" x14ac:dyDescent="0.25">
      <c r="A253" s="208"/>
      <c r="B253" s="208"/>
      <c r="C253" s="208"/>
      <c r="D253" s="208"/>
      <c r="E253" s="208"/>
      <c r="F253" s="208"/>
      <c r="G253" s="208"/>
      <c r="H253" s="208"/>
      <c r="I253" s="208"/>
      <c r="J253" s="208"/>
      <c r="K253" s="208"/>
      <c r="L253" s="13"/>
    </row>
    <row r="254" spans="1:12" x14ac:dyDescent="0.25">
      <c r="A254" s="208"/>
      <c r="B254" s="208"/>
      <c r="C254" s="208"/>
      <c r="D254" s="208"/>
      <c r="E254" s="208"/>
      <c r="F254" s="208"/>
      <c r="G254" s="208"/>
      <c r="H254" s="208"/>
      <c r="I254" s="208"/>
      <c r="J254" s="208"/>
      <c r="K254" s="208"/>
      <c r="L254" s="13"/>
    </row>
    <row r="255" spans="1:12" x14ac:dyDescent="0.25">
      <c r="A255" s="208"/>
      <c r="B255" s="208"/>
      <c r="C255" s="208"/>
      <c r="D255" s="208"/>
      <c r="E255" s="208"/>
      <c r="F255" s="208"/>
      <c r="G255" s="208"/>
      <c r="H255" s="208"/>
      <c r="I255" s="208"/>
      <c r="J255" s="208"/>
      <c r="K255" s="208"/>
      <c r="L255" s="13"/>
    </row>
    <row r="256" spans="1:12" x14ac:dyDescent="0.25">
      <c r="A256" s="12"/>
      <c r="B256" s="12"/>
      <c r="C256" s="90"/>
      <c r="D256" s="14"/>
      <c r="E256" s="50"/>
      <c r="F256" s="13"/>
      <c r="G256" s="13"/>
      <c r="H256" s="13"/>
      <c r="I256" s="13"/>
      <c r="J256" s="13"/>
      <c r="K256" s="13"/>
      <c r="L256" s="13"/>
    </row>
    <row r="257" spans="2:11" x14ac:dyDescent="0.25">
      <c r="B257" s="209" t="s">
        <v>12</v>
      </c>
      <c r="C257" s="209"/>
      <c r="D257" s="210" t="s">
        <v>11</v>
      </c>
      <c r="E257" s="210"/>
      <c r="F257" s="210"/>
      <c r="G257" s="210"/>
      <c r="H257" s="210"/>
      <c r="I257" s="210"/>
      <c r="J257" s="210"/>
      <c r="K257" s="210"/>
    </row>
    <row r="258" spans="2:11" x14ac:dyDescent="0.25">
      <c r="B258" s="207" t="s">
        <v>397</v>
      </c>
      <c r="C258" s="207"/>
      <c r="D258" s="207" t="s">
        <v>10</v>
      </c>
      <c r="E258" s="207"/>
      <c r="F258" s="207"/>
      <c r="G258" s="207"/>
      <c r="H258" s="16"/>
      <c r="I258" s="15"/>
      <c r="J258" s="15"/>
      <c r="K258" s="15"/>
    </row>
  </sheetData>
  <mergeCells count="70">
    <mergeCell ref="F163:H163"/>
    <mergeCell ref="D247:K247"/>
    <mergeCell ref="D248:K248"/>
    <mergeCell ref="D249:K249"/>
    <mergeCell ref="F146:H146"/>
    <mergeCell ref="D246:K246"/>
    <mergeCell ref="D244:K244"/>
    <mergeCell ref="D245:K245"/>
    <mergeCell ref="B220:K220"/>
    <mergeCell ref="B246:C246"/>
    <mergeCell ref="B244:C244"/>
    <mergeCell ref="B245:C245"/>
    <mergeCell ref="B258:C258"/>
    <mergeCell ref="D258:G258"/>
    <mergeCell ref="B247:C247"/>
    <mergeCell ref="A252:K255"/>
    <mergeCell ref="B257:C257"/>
    <mergeCell ref="D257:K257"/>
    <mergeCell ref="B250:C250"/>
    <mergeCell ref="B251:C251"/>
    <mergeCell ref="D250:K250"/>
    <mergeCell ref="D251:K251"/>
    <mergeCell ref="B248:C248"/>
    <mergeCell ref="B249:C249"/>
    <mergeCell ref="D15:F15"/>
    <mergeCell ref="G8:K8"/>
    <mergeCell ref="G9:K9"/>
    <mergeCell ref="G15:K15"/>
    <mergeCell ref="D12:F12"/>
    <mergeCell ref="D13:F13"/>
    <mergeCell ref="D14:F14"/>
    <mergeCell ref="G10:K10"/>
    <mergeCell ref="G11:K11"/>
    <mergeCell ref="A16:A17"/>
    <mergeCell ref="F16:H16"/>
    <mergeCell ref="B215:K215"/>
    <mergeCell ref="B243:C243"/>
    <mergeCell ref="B224:K224"/>
    <mergeCell ref="B226:D226"/>
    <mergeCell ref="D243:K243"/>
    <mergeCell ref="B223:K223"/>
    <mergeCell ref="B221:K221"/>
    <mergeCell ref="B214:K214"/>
    <mergeCell ref="D242:K242"/>
    <mergeCell ref="B242:C242"/>
    <mergeCell ref="B219:K219"/>
    <mergeCell ref="B216:K216"/>
    <mergeCell ref="B217:K217"/>
    <mergeCell ref="E16:E17"/>
    <mergeCell ref="A3:H3"/>
    <mergeCell ref="A9:B9"/>
    <mergeCell ref="D8:F8"/>
    <mergeCell ref="D9:F9"/>
    <mergeCell ref="B213:K213"/>
    <mergeCell ref="D11:F11"/>
    <mergeCell ref="A4:G4"/>
    <mergeCell ref="C6:D6"/>
    <mergeCell ref="G12:K12"/>
    <mergeCell ref="G13:K13"/>
    <mergeCell ref="G14:K14"/>
    <mergeCell ref="D10:F10"/>
    <mergeCell ref="I16:K16"/>
    <mergeCell ref="A213:A224"/>
    <mergeCell ref="B222:K222"/>
    <mergeCell ref="B218:K218"/>
    <mergeCell ref="D16:D17"/>
    <mergeCell ref="C16:C17"/>
    <mergeCell ref="B16:B17"/>
    <mergeCell ref="F18:H18"/>
    <mergeCell ref="F69:H69"/>
  </mergeCells>
  <pageMargins left="0.23622047244094491" right="0.23622047244094491" top="0.74803149606299213" bottom="0.74803149606299213" header="0.31496062992125984" footer="0.31496062992125984"/>
  <pageSetup paperSize="9" scale="3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Подпорные стены</vt:lpstr>
      <vt:lpstr>'Подпорные стены'!Заголовки_для_печати</vt:lpstr>
      <vt:lpstr>'Подпорные стены'!Область_печати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Калинина Влада Алексеевна</cp:lastModifiedBy>
  <cp:lastPrinted>2024-06-13T11:40:22Z</cp:lastPrinted>
  <dcterms:created xsi:type="dcterms:W3CDTF">2012-02-18T10:18:33Z</dcterms:created>
  <dcterms:modified xsi:type="dcterms:W3CDTF">2026-02-03T12:51:05Z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