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600" activeTab="1"/>
  </bookViews>
  <sheets>
    <sheet name="ПВХ ж.д.№4" sheetId="1" r:id="rId1"/>
    <sheet name="Алюминий ж.д.№4" sheetId="2" r:id="rId2"/>
  </sheets>
  <definedNames/>
  <calcPr fullCalcOnLoad="1" refMode="R1C1"/>
</workbook>
</file>

<file path=xl/sharedStrings.xml><?xml version="1.0" encoding="utf-8"?>
<sst xmlns="http://schemas.openxmlformats.org/spreadsheetml/2006/main" count="104" uniqueCount="85">
  <si>
    <t>ОКНА</t>
  </si>
  <si>
    <t xml:space="preserve"> ДВЕРИ</t>
  </si>
  <si>
    <t>п.м.</t>
  </si>
  <si>
    <t>ОТЛИВА</t>
  </si>
  <si>
    <t xml:space="preserve">м2 </t>
  </si>
  <si>
    <t>всего, м2</t>
  </si>
  <si>
    <t>всего, шт.</t>
  </si>
  <si>
    <t>ВИТРАЖИ</t>
  </si>
  <si>
    <t>Профиль белый</t>
  </si>
  <si>
    <r>
      <t xml:space="preserve">Оконные и дверные конструкции </t>
    </r>
    <r>
      <rPr>
        <b/>
        <sz val="12"/>
        <color indexed="8"/>
        <rFont val="Times New Roman"/>
        <family val="1"/>
      </rPr>
      <t>ПВХ</t>
    </r>
    <r>
      <rPr>
        <b/>
        <sz val="12"/>
        <rFont val="Times New Roman"/>
        <family val="1"/>
      </rPr>
      <t xml:space="preserve"> на ж.д.№4 ЖК "СуперНова"</t>
    </r>
  </si>
  <si>
    <t>Наименование</t>
  </si>
  <si>
    <t>Обозначение</t>
  </si>
  <si>
    <t>Примечание</t>
  </si>
  <si>
    <t>Количество</t>
  </si>
  <si>
    <t>ПВХ профиль с однокамерным стеклопакетом (двойным остеклением) ГОСТ 30674-99</t>
  </si>
  <si>
    <t>ОП 12-9 (оконные конструкции техподполья)</t>
  </si>
  <si>
    <t xml:space="preserve">ПВХ профиль с двукамерным стеклопакетом (тройным остеклением) ГОСТ 30674-99. Коэффициент приведенного сопротивления теплопередаче 0,67, класс Г1. </t>
  </si>
  <si>
    <t>ОП 15-15 (оконные конструкции 1 эт.)</t>
  </si>
  <si>
    <t>ОП 15-18 (оконные конструкции 1 эт.)</t>
  </si>
  <si>
    <t>Ламинация с наружной стороны AG32H Антрацитово-серый+;
Фурнитура поворотно-откидная с микрощелевым проветриванием;</t>
  </si>
  <si>
    <t>Ламинация с наружной стороны AG32H Антрацитово-серый+;
Фурнитура поворотно-откидная с микрощелевым проветриванием;
Механизм защиты от детей;</t>
  </si>
  <si>
    <t>Выход на лоджию. Профиль белый. Фурнитура поворотно-откидная с микрощелевым проветриванием;</t>
  </si>
  <si>
    <t>ОП 18-18 (оконные конструкции 2-20 эт.)</t>
  </si>
  <si>
    <t>ОП 18-15 (оконные конструкции 2-20 эт.)</t>
  </si>
  <si>
    <t>ОП 18-10 (оконные конструкции 2-20 эт.)</t>
  </si>
  <si>
    <t>ОП 18-8 (оконные конструкции 2-20 эт.)</t>
  </si>
  <si>
    <t>ОП 18-7 (оконные конструкции 2-20 эт.)</t>
  </si>
  <si>
    <t>ОП 15-8 (оконные конструкции 1 эт.)</t>
  </si>
  <si>
    <t>ОП 15-7 (оконные конструкции 1 эт.)</t>
  </si>
  <si>
    <t>ОП 15-13 (окно лестничной клетки 1 эт.)</t>
  </si>
  <si>
    <t>Ламинация с двух сторон AG32H Антрацитово-серый+;
Фурнитура поворотно-откидная с микрощелевым проветриванием;</t>
  </si>
  <si>
    <t>ОП 15-7 (окно лестничной клетки 1-20 эт., тех. эт.)</t>
  </si>
  <si>
    <t>ОП 18-12 (оконные конструкции 2-20 эт.)</t>
  </si>
  <si>
    <t>ОП 15-12 (оконные конструкции 1 эт.)</t>
  </si>
  <si>
    <t>ОП 15-15 (оконные конструкции 1 эт., колясочная)</t>
  </si>
  <si>
    <t>БП 24-8 (балконные двери)</t>
  </si>
  <si>
    <t>ВИТРАЖИ индивидуальные</t>
  </si>
  <si>
    <t>ПВХ профиль с двукамерным стеклопакетом (тройным остеклением) ГОСТ 30674-99.</t>
  </si>
  <si>
    <t>RAL отливов металлических согласовать с Заказчиком.</t>
  </si>
  <si>
    <t>Отлив металлический для оконных конструкций ПВХ, с цветным полимерным покрытием в цвет оконных и витражных конструкций ПВХ, шириной 170-200 мм.</t>
  </si>
  <si>
    <t>Отлив металлический для оконных конструкций ПВХ, с цветным полимерным покрытием в цвет оконных и витражных конструкций ПВХ, шириной 220-250 мм.</t>
  </si>
  <si>
    <t xml:space="preserve">Примечания: </t>
  </si>
  <si>
    <t xml:space="preserve">1.Монтажный шов узлов примыкания оконных блоков к стеновым проемам выполнить с учетом дополнительного водопароизоляционного слоя. </t>
  </si>
  <si>
    <t>3. Во избежание механических повреждений оконных и дверных блоков в период строительных работ необходимо обезопасить конструкции защитной пленкой</t>
  </si>
  <si>
    <t xml:space="preserve">4. В коммерческом предложении не учитывать подоконники. </t>
  </si>
  <si>
    <t>2. В Стоимость единичных расценок входит полный комплекс вспомогательных работ и материалов, необходимых для выполнения работ, соответственно оплата их производится за счет  Подрядчика.  Дополнительные работы не предусматриваются.</t>
  </si>
  <si>
    <t>Однокамерный стеклопакет (двойное остекление) ГОСТ 21519-2022</t>
  </si>
  <si>
    <t>ВАИ-1 (витражная конструкция 1 эт.)</t>
  </si>
  <si>
    <t>ВАИ-2 (витражная конструкция 2,6,10,14,18 эт.)</t>
  </si>
  <si>
    <t>ВАИ-3 (витражная конструкция 3,4,5,7,8,9,11,12,13,15,16,17,19,20 эт.)</t>
  </si>
  <si>
    <t>ВАИ-4 (витражная конструкция 1 эт.)</t>
  </si>
  <si>
    <t>ВАИ-5 (витражная конструкция 2,6,10,14,18 эт.)</t>
  </si>
  <si>
    <t>ВАИ-6 (витражная конструкция 3,4,5,7,8,9,11,12,13,15,16,17,19,20 эт.)</t>
  </si>
  <si>
    <t>ВАИ-7 (витражная конструкция 2,6,10,14,18 эт.)</t>
  </si>
  <si>
    <t>ВАИ-8 (витражная конструкция 3,4,5,7,8,9,11,12,13,15,16,17,19,20 эт.)</t>
  </si>
  <si>
    <t>Двукамерный стеклопакет (тройное остекление) ГОСТ 21519-2022</t>
  </si>
  <si>
    <t>ВАИ-9 (вход в подъезд)</t>
  </si>
  <si>
    <t>С дверью; Дверь с доводчиком; Дверь под установку домофона (без установки домофона); 
Утепленный; С одним закаленным стеклом;   Профиль окрасить с двух сторон RAL7024; С терморазрывом;
По эскизу Заказчика</t>
  </si>
  <si>
    <t>НАЩЕЛЬНИКИ</t>
  </si>
  <si>
    <t xml:space="preserve">Нащельники  с внутренней стороны (для витражных конструкции лоджий 1-20 эт.и ВАИ-9) </t>
  </si>
  <si>
    <t xml:space="preserve">Нащельники  с наружней стороны (для витражных конструкции лоджий 1-20 эт.и ВАИ-9) </t>
  </si>
  <si>
    <t>Окрасить RAL7024. Нащельник - по периметру (п-образно)</t>
  </si>
  <si>
    <t>Окрасить RAL7024. Нащельник - по периметру (п-образно) и между совмещенными лоджиями (вертикальный нащельник)</t>
  </si>
  <si>
    <t>С цветным полимерным покрытием RAL7024</t>
  </si>
  <si>
    <t>Отлив металлический (витражные конструкции лоджий 3-20 эт.) из алюминиевого профиля</t>
  </si>
  <si>
    <t xml:space="preserve">1.Монтажный шов узлов примыкания витражей к стеновым проемам выполнить с учетом дополнительного водопароизоляционного слоя. </t>
  </si>
  <si>
    <t>й</t>
  </si>
  <si>
    <r>
      <t>ПВХ профиль</t>
    </r>
    <r>
      <rPr>
        <sz val="11"/>
        <rFont val="Times New Roman"/>
        <family val="1"/>
      </rPr>
      <t xml:space="preserve"> с двукамерным стеклопакетом (тройным остеклением) ГОСТ 30674-99. Коэффициент приведенного сопротивления теплопередаче 0,67, класс Г1</t>
    </r>
  </si>
  <si>
    <t>ВАИ-1.4  (витражная конструкция 1 эт.) угловые окна</t>
  </si>
  <si>
    <t>ВАИ-1.6 (витражная конструкция 1 эт.) угловые окна</t>
  </si>
  <si>
    <t>ВАИ-1.5 (витражная конструкция 1 эт.) угловые окна</t>
  </si>
  <si>
    <t>ВАИ-1.6н (витражная конструкция 1 эт.) угловые окна</t>
  </si>
  <si>
    <t>ВАИ-1.1 (витражная конструкция 2-20 эт.) угловые окна</t>
  </si>
  <si>
    <t>ВАИ-1.2 (витражная конструкция 2-20 эт.) угловые окна</t>
  </si>
  <si>
    <t>ВАИ-1.3 (витражная конструкция 2-20 эт.) угловые окна</t>
  </si>
  <si>
    <t>ВАИ-1.3н (витражная конструкция 2-20 эт.) угловые окна</t>
  </si>
  <si>
    <t>Эскиз</t>
  </si>
  <si>
    <t xml:space="preserve">5. Фурнитура ROTO, либо аналог (в цвет профиля). Профиль "АЛЮТЕХ".
</t>
  </si>
  <si>
    <t>6. В обязательном порядке разработать технологические решения по монтажу оконных и витражных конструкци. Согласовать с Заказчиком.</t>
  </si>
  <si>
    <t>№ п/п</t>
  </si>
  <si>
    <t>Установка металлической планки из оцинкованной стали t=0,05,шириной 8 см, окрашенной  в цвет оконной конструкции (стык монтаж между оконной конструкцией и металлической дверью выход на переходные лоджии) 
1-20 эт., тех. эт. - с двух сторон</t>
  </si>
  <si>
    <t>Установка металлической угловой планки из оцинкованной стали t=0,05,шириной от 180 до 245 мм, окрашенной  в цвет витража RAL 7024 (на лоджиях в квартирах)</t>
  </si>
  <si>
    <t xml:space="preserve">5. Фурнитура ROTO, либо аналог (в цвет профиля). Профиль не менее 70 мм. Армирование 2,0 мм.
</t>
  </si>
  <si>
    <r>
      <t xml:space="preserve">Витражные конструкции лоджий и дверные конструкции </t>
    </r>
    <r>
      <rPr>
        <b/>
        <sz val="12"/>
        <color indexed="8"/>
        <rFont val="Times New Roman"/>
        <family val="1"/>
      </rPr>
      <t>из алюминиевого профиля</t>
    </r>
    <r>
      <rPr>
        <b/>
        <sz val="12"/>
        <rFont val="Times New Roman"/>
        <family val="1"/>
      </rPr>
      <t xml:space="preserve"> на ж.д.№4 ЖК "СуперНова"</t>
    </r>
  </si>
  <si>
    <t xml:space="preserve">Окрасить с двух сторон RAL7024. Компланарность стойки и ригеля (или импоста) со стороны помещения лоджии; Без терморазрыва; Фурнитура поворотно-откидная с микрощелевым проветриванием; 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</si>
</sst>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0.0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&quot;р.&quot;"/>
    <numFmt numFmtId="196" formatCode="[$-FC19]d\ mmmm\ yyyy\ &quot;г.&quot;"/>
    <numFmt numFmtId="197" formatCode="0.0000000"/>
    <numFmt numFmtId="198" formatCode="0.000000"/>
    <numFmt numFmtId="199" formatCode="0.00000"/>
    <numFmt numFmtId="200" formatCode="0.0000"/>
    <numFmt numFmtId="201" formatCode="_-* #,##0.000_р_._-;\-* #,##0.000_р_._-;_-* &quot;-&quot;??_р_._-;_-@_-"/>
    <numFmt numFmtId="202" formatCode="_-* #,##0.0_р_._-;\-* #,##0.0_р_._-;_-* &quot;-&quot;??_р_._-;_-@_-"/>
    <numFmt numFmtId="203" formatCode="_-* #,##0_р_._-;\-* #,##0_р_._-;_-* &quot;-&quot;??_р_._-;_-@_-"/>
    <numFmt numFmtId="204" formatCode="_(* #,##0.0_);_(* \(#,##0.0\);_(* &quot;-&quot;??_);_(@_)"/>
    <numFmt numFmtId="205" formatCode="_(* #,##0_);_(* \(#,##0\);_(* &quot;-&quot;??_);_(@_)"/>
    <numFmt numFmtId="206" formatCode="#,##0.000_р_."/>
    <numFmt numFmtId="207" formatCode="#,##0.0000_р_."/>
    <numFmt numFmtId="208" formatCode="#,##0.00000_р_."/>
    <numFmt numFmtId="209" formatCode="#,##0.000000_р_."/>
    <numFmt numFmtId="210" formatCode="_(* #,##0.000_);_(* \(#,##0.000\);_(* &quot;-&quot;??_);_(@_)"/>
    <numFmt numFmtId="211" formatCode="_(* #,##0.0000_);_(* \(#,##0.0000\);_(* &quot;-&quot;??_);_(@_)"/>
    <numFmt numFmtId="212" formatCode="_(* #,##0.00000_);_(* \(#,##0.00000\);_(* &quot;-&quot;??_);_(@_)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/>
    </xf>
    <xf numFmtId="189" fontId="5" fillId="32" borderId="11" xfId="43" applyNumberFormat="1" applyFont="1" applyFill="1" applyBorder="1" applyAlignment="1">
      <alignment horizontal="center" vertical="center" wrapText="1"/>
    </xf>
    <xf numFmtId="1" fontId="5" fillId="32" borderId="12" xfId="43" applyNumberFormat="1" applyFont="1" applyFill="1" applyBorder="1" applyAlignment="1">
      <alignment horizontal="center" vertical="center" wrapText="1"/>
    </xf>
    <xf numFmtId="186" fontId="5" fillId="32" borderId="13" xfId="43" applyFont="1" applyFill="1" applyBorder="1" applyAlignment="1">
      <alignment horizontal="left" vertical="center" wrapText="1"/>
    </xf>
    <xf numFmtId="186" fontId="5" fillId="32" borderId="11" xfId="43" applyFont="1" applyFill="1" applyBorder="1" applyAlignment="1">
      <alignment vertical="center" wrapText="1"/>
    </xf>
    <xf numFmtId="1" fontId="5" fillId="32" borderId="14" xfId="43" applyNumberFormat="1" applyFont="1" applyFill="1" applyBorder="1" applyAlignment="1">
      <alignment horizontal="center" vertical="center" wrapText="1"/>
    </xf>
    <xf numFmtId="189" fontId="5" fillId="32" borderId="15" xfId="43" applyNumberFormat="1" applyFont="1" applyFill="1" applyBorder="1" applyAlignment="1">
      <alignment horizontal="center" vertical="center" wrapText="1"/>
    </xf>
    <xf numFmtId="189" fontId="5" fillId="0" borderId="16" xfId="43" applyNumberFormat="1" applyFont="1" applyFill="1" applyBorder="1" applyAlignment="1">
      <alignment horizontal="center" vertical="center" wrapText="1"/>
    </xf>
    <xf numFmtId="1" fontId="5" fillId="0" borderId="17" xfId="43" applyNumberFormat="1" applyFont="1" applyFill="1" applyBorder="1" applyAlignment="1">
      <alignment horizontal="center" vertical="center" wrapText="1"/>
    </xf>
    <xf numFmtId="186" fontId="5" fillId="32" borderId="18" xfId="43" applyFont="1" applyFill="1" applyBorder="1" applyAlignment="1">
      <alignment vertical="center" wrapText="1"/>
    </xf>
    <xf numFmtId="186" fontId="5" fillId="32" borderId="19" xfId="43" applyFont="1" applyFill="1" applyBorder="1" applyAlignment="1">
      <alignment horizontal="left" vertical="center" wrapText="1"/>
    </xf>
    <xf numFmtId="189" fontId="5" fillId="32" borderId="18" xfId="43" applyNumberFormat="1" applyFont="1" applyFill="1" applyBorder="1" applyAlignment="1">
      <alignment horizontal="center" vertical="center" wrapText="1"/>
    </xf>
    <xf numFmtId="189" fontId="5" fillId="0" borderId="20" xfId="43" applyNumberFormat="1" applyFont="1" applyFill="1" applyBorder="1" applyAlignment="1">
      <alignment horizontal="center" vertical="center" wrapText="1"/>
    </xf>
    <xf numFmtId="1" fontId="5" fillId="0" borderId="21" xfId="43" applyNumberFormat="1" applyFont="1" applyFill="1" applyBorder="1" applyAlignment="1">
      <alignment horizontal="center" vertical="center" wrapText="1"/>
    </xf>
    <xf numFmtId="186" fontId="5" fillId="0" borderId="19" xfId="43" applyFont="1" applyFill="1" applyBorder="1" applyAlignment="1">
      <alignment vertical="center" wrapText="1"/>
    </xf>
    <xf numFmtId="186" fontId="5" fillId="0" borderId="15" xfId="43" applyFont="1" applyFill="1" applyBorder="1" applyAlignment="1">
      <alignment horizontal="left" vertical="center" wrapText="1"/>
    </xf>
    <xf numFmtId="186" fontId="5" fillId="32" borderId="19" xfId="43" applyFont="1" applyFill="1" applyBorder="1" applyAlignment="1">
      <alignment vertical="center" wrapText="1"/>
    </xf>
    <xf numFmtId="186" fontId="5" fillId="32" borderId="12" xfId="43" applyFont="1" applyFill="1" applyBorder="1" applyAlignment="1">
      <alignment vertical="center" wrapText="1"/>
    </xf>
    <xf numFmtId="1" fontId="5" fillId="32" borderId="15" xfId="43" applyNumberFormat="1" applyFont="1" applyFill="1" applyBorder="1" applyAlignment="1">
      <alignment horizontal="center" vertical="center" wrapText="1"/>
    </xf>
    <xf numFmtId="186" fontId="5" fillId="32" borderId="16" xfId="43" applyFont="1" applyFill="1" applyBorder="1" applyAlignment="1">
      <alignment vertical="center" wrapText="1"/>
    </xf>
    <xf numFmtId="1" fontId="5" fillId="32" borderId="16" xfId="43" applyNumberFormat="1" applyFont="1" applyFill="1" applyBorder="1" applyAlignment="1">
      <alignment horizontal="center" vertical="center" wrapText="1"/>
    </xf>
    <xf numFmtId="186" fontId="5" fillId="0" borderId="16" xfId="43" applyFont="1" applyFill="1" applyBorder="1" applyAlignment="1">
      <alignment vertical="center" wrapText="1"/>
    </xf>
    <xf numFmtId="189" fontId="5" fillId="0" borderId="11" xfId="43" applyNumberFormat="1" applyFont="1" applyFill="1" applyBorder="1" applyAlignment="1">
      <alignment horizontal="center" vertical="center" wrapText="1"/>
    </xf>
    <xf numFmtId="186" fontId="5" fillId="0" borderId="22" xfId="43" applyFont="1" applyFill="1" applyBorder="1" applyAlignment="1">
      <alignment vertical="center" wrapText="1"/>
    </xf>
    <xf numFmtId="1" fontId="5" fillId="0" borderId="15" xfId="43" applyNumberFormat="1" applyFont="1" applyFill="1" applyBorder="1" applyAlignment="1">
      <alignment horizontal="center" vertical="center" wrapText="1"/>
    </xf>
    <xf numFmtId="186" fontId="5" fillId="0" borderId="11" xfId="43" applyFont="1" applyFill="1" applyBorder="1" applyAlignment="1">
      <alignment vertical="center" wrapText="1"/>
    </xf>
    <xf numFmtId="189" fontId="5" fillId="0" borderId="23" xfId="43" applyNumberFormat="1" applyFont="1" applyFill="1" applyBorder="1" applyAlignment="1">
      <alignment horizontal="center" vertical="center" wrapText="1"/>
    </xf>
    <xf numFmtId="1" fontId="5" fillId="0" borderId="11" xfId="43" applyNumberFormat="1" applyFont="1" applyFill="1" applyBorder="1" applyAlignment="1">
      <alignment horizontal="center" vertical="center" wrapText="1"/>
    </xf>
    <xf numFmtId="186" fontId="5" fillId="0" borderId="13" xfId="43" applyFont="1" applyFill="1" applyBorder="1" applyAlignment="1">
      <alignment horizontal="left" vertical="center" wrapText="1"/>
    </xf>
    <xf numFmtId="186" fontId="5" fillId="0" borderId="24" xfId="43" applyFont="1" applyFill="1" applyBorder="1" applyAlignment="1">
      <alignment horizontal="left" vertical="center" wrapText="1"/>
    </xf>
    <xf numFmtId="186" fontId="5" fillId="0" borderId="25" xfId="43" applyFont="1" applyFill="1" applyBorder="1" applyAlignment="1">
      <alignment horizontal="left" vertical="center" wrapText="1"/>
    </xf>
    <xf numFmtId="1" fontId="5" fillId="0" borderId="26" xfId="43" applyNumberFormat="1" applyFont="1" applyFill="1" applyBorder="1" applyAlignment="1">
      <alignment horizontal="center" vertical="center" wrapText="1"/>
    </xf>
    <xf numFmtId="189" fontId="5" fillId="0" borderId="27" xfId="43" applyNumberFormat="1" applyFont="1" applyFill="1" applyBorder="1" applyAlignment="1">
      <alignment horizontal="center" vertical="center" wrapText="1"/>
    </xf>
    <xf numFmtId="186" fontId="5" fillId="0" borderId="28" xfId="43" applyFont="1" applyFill="1" applyBorder="1" applyAlignment="1">
      <alignment horizontal="left" vertical="center" wrapText="1"/>
    </xf>
    <xf numFmtId="189" fontId="5" fillId="0" borderId="28" xfId="4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9" xfId="0" applyFont="1" applyFill="1" applyBorder="1" applyAlignment="1">
      <alignment horizontal="center" vertical="center"/>
    </xf>
    <xf numFmtId="186" fontId="4" fillId="0" borderId="18" xfId="43" applyFont="1" applyFill="1" applyBorder="1" applyAlignment="1">
      <alignment horizontal="left" vertical="center" wrapText="1"/>
    </xf>
    <xf numFmtId="189" fontId="5" fillId="0" borderId="12" xfId="43" applyNumberFormat="1" applyFont="1" applyFill="1" applyBorder="1" applyAlignment="1">
      <alignment horizontal="center" vertical="center" wrapText="1"/>
    </xf>
    <xf numFmtId="189" fontId="4" fillId="0" borderId="18" xfId="43" applyNumberFormat="1" applyFont="1" applyFill="1" applyBorder="1" applyAlignment="1">
      <alignment horizontal="center" vertical="center" wrapText="1"/>
    </xf>
    <xf numFmtId="189" fontId="4" fillId="0" borderId="12" xfId="43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186" fontId="5" fillId="0" borderId="17" xfId="43" applyFont="1" applyFill="1" applyBorder="1" applyAlignment="1">
      <alignment vertical="center" wrapText="1"/>
    </xf>
    <xf numFmtId="186" fontId="4" fillId="0" borderId="19" xfId="43" applyFont="1" applyFill="1" applyBorder="1" applyAlignment="1">
      <alignment horizontal="left" vertical="center" wrapText="1"/>
    </xf>
    <xf numFmtId="189" fontId="5" fillId="0" borderId="19" xfId="43" applyNumberFormat="1" applyFont="1" applyFill="1" applyBorder="1" applyAlignment="1">
      <alignment horizontal="center" vertical="center" wrapText="1"/>
    </xf>
    <xf numFmtId="189" fontId="4" fillId="0" borderId="19" xfId="43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186" fontId="5" fillId="0" borderId="28" xfId="43" applyFont="1" applyFill="1" applyBorder="1" applyAlignment="1">
      <alignment vertical="center" wrapText="1"/>
    </xf>
    <xf numFmtId="0" fontId="0" fillId="0" borderId="28" xfId="0" applyBorder="1" applyAlignment="1">
      <alignment/>
    </xf>
    <xf numFmtId="186" fontId="5" fillId="0" borderId="25" xfId="43" applyFont="1" applyFill="1" applyBorder="1" applyAlignment="1">
      <alignment vertical="center" wrapText="1"/>
    </xf>
    <xf numFmtId="1" fontId="5" fillId="0" borderId="10" xfId="43" applyNumberFormat="1" applyFont="1" applyFill="1" applyBorder="1" applyAlignment="1">
      <alignment horizontal="center" vertical="center" wrapText="1"/>
    </xf>
    <xf numFmtId="1" fontId="5" fillId="0" borderId="28" xfId="43" applyNumberFormat="1" applyFont="1" applyFill="1" applyBorder="1" applyAlignment="1">
      <alignment horizontal="center" vertical="center" wrapText="1"/>
    </xf>
    <xf numFmtId="186" fontId="5" fillId="0" borderId="29" xfId="43" applyFont="1" applyFill="1" applyBorder="1" applyAlignment="1">
      <alignment horizontal="left" vertical="center" wrapText="1"/>
    </xf>
    <xf numFmtId="189" fontId="5" fillId="32" borderId="16" xfId="43" applyNumberFormat="1" applyFont="1" applyFill="1" applyBorder="1" applyAlignment="1">
      <alignment horizontal="center" vertical="center" wrapText="1"/>
    </xf>
    <xf numFmtId="189" fontId="5" fillId="0" borderId="13" xfId="43" applyNumberFormat="1" applyFont="1" applyFill="1" applyBorder="1" applyAlignment="1">
      <alignment horizontal="center" vertical="center" wrapText="1"/>
    </xf>
    <xf numFmtId="189" fontId="5" fillId="32" borderId="27" xfId="43" applyNumberFormat="1" applyFont="1" applyFill="1" applyBorder="1" applyAlignment="1">
      <alignment horizontal="center" vertical="center" wrapText="1"/>
    </xf>
    <xf numFmtId="189" fontId="5" fillId="32" borderId="30" xfId="43" applyNumberFormat="1" applyFont="1" applyFill="1" applyBorder="1" applyAlignment="1">
      <alignment horizontal="center" vertical="center" wrapText="1"/>
    </xf>
    <xf numFmtId="189" fontId="5" fillId="0" borderId="26" xfId="43" applyNumberFormat="1" applyFont="1" applyFill="1" applyBorder="1" applyAlignment="1">
      <alignment horizontal="center" vertical="center" wrapText="1"/>
    </xf>
    <xf numFmtId="186" fontId="5" fillId="32" borderId="31" xfId="43" applyFont="1" applyFill="1" applyBorder="1" applyAlignment="1">
      <alignment vertical="center" wrapText="1"/>
    </xf>
    <xf numFmtId="189" fontId="5" fillId="0" borderId="14" xfId="43" applyNumberFormat="1" applyFont="1" applyFill="1" applyBorder="1" applyAlignment="1">
      <alignment horizontal="center" vertical="center" wrapText="1"/>
    </xf>
    <xf numFmtId="186" fontId="5" fillId="0" borderId="32" xfId="43" applyFont="1" applyFill="1" applyBorder="1" applyAlignment="1">
      <alignment horizontal="left" vertical="center" wrapText="1"/>
    </xf>
    <xf numFmtId="186" fontId="5" fillId="0" borderId="33" xfId="43" applyFont="1" applyFill="1" applyBorder="1" applyAlignment="1">
      <alignment horizontal="left" vertical="center" wrapText="1"/>
    </xf>
    <xf numFmtId="186" fontId="5" fillId="0" borderId="13" xfId="43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6" fontId="5" fillId="0" borderId="34" xfId="43" applyFont="1" applyFill="1" applyBorder="1" applyAlignment="1">
      <alignment vertical="center" wrapText="1"/>
    </xf>
    <xf numFmtId="189" fontId="5" fillId="0" borderId="35" xfId="43" applyNumberFormat="1" applyFont="1" applyFill="1" applyBorder="1" applyAlignment="1">
      <alignment horizontal="center" vertical="center" wrapText="1"/>
    </xf>
    <xf numFmtId="1" fontId="5" fillId="0" borderId="18" xfId="43" applyNumberFormat="1" applyFont="1" applyFill="1" applyBorder="1" applyAlignment="1">
      <alignment horizontal="center" vertical="center" wrapText="1"/>
    </xf>
    <xf numFmtId="189" fontId="5" fillId="0" borderId="36" xfId="43" applyNumberFormat="1" applyFont="1" applyFill="1" applyBorder="1" applyAlignment="1">
      <alignment horizontal="center" vertical="center" wrapText="1"/>
    </xf>
    <xf numFmtId="189" fontId="5" fillId="0" borderId="15" xfId="43" applyNumberFormat="1" applyFont="1" applyFill="1" applyBorder="1" applyAlignment="1">
      <alignment horizontal="center" vertical="center" wrapText="1"/>
    </xf>
    <xf numFmtId="189" fontId="5" fillId="0" borderId="37" xfId="43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86" fontId="5" fillId="0" borderId="0" xfId="43" applyFont="1" applyFill="1" applyBorder="1" applyAlignment="1">
      <alignment horizontal="left" vertical="center" wrapText="1"/>
    </xf>
    <xf numFmtId="186" fontId="5" fillId="0" borderId="41" xfId="43" applyFont="1" applyFill="1" applyBorder="1" applyAlignment="1">
      <alignment horizontal="left" vertical="center" wrapText="1"/>
    </xf>
    <xf numFmtId="186" fontId="4" fillId="0" borderId="16" xfId="43" applyFont="1" applyFill="1" applyBorder="1" applyAlignment="1">
      <alignment horizontal="left" vertical="center" wrapText="1"/>
    </xf>
    <xf numFmtId="189" fontId="5" fillId="0" borderId="17" xfId="43" applyNumberFormat="1" applyFont="1" applyFill="1" applyBorder="1" applyAlignment="1">
      <alignment horizontal="center" vertical="center" wrapText="1"/>
    </xf>
    <xf numFmtId="189" fontId="4" fillId="0" borderId="16" xfId="43" applyNumberFormat="1" applyFont="1" applyFill="1" applyBorder="1" applyAlignment="1">
      <alignment horizontal="center" vertical="center" wrapText="1"/>
    </xf>
    <xf numFmtId="189" fontId="4" fillId="0" borderId="17" xfId="43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9" xfId="0" applyBorder="1" applyAlignment="1">
      <alignment horizontal="center" vertical="center"/>
    </xf>
    <xf numFmtId="189" fontId="4" fillId="0" borderId="28" xfId="43" applyNumberFormat="1" applyFont="1" applyFill="1" applyBorder="1" applyAlignment="1">
      <alignment horizontal="center" vertical="center" wrapText="1"/>
    </xf>
    <xf numFmtId="189" fontId="4" fillId="0" borderId="39" xfId="43" applyNumberFormat="1" applyFont="1" applyFill="1" applyBorder="1" applyAlignment="1">
      <alignment horizontal="center" vertical="center" wrapText="1"/>
    </xf>
    <xf numFmtId="186" fontId="4" fillId="0" borderId="39" xfId="43" applyFont="1" applyFill="1" applyBorder="1" applyAlignment="1">
      <alignment horizontal="left" vertical="center" wrapText="1"/>
    </xf>
    <xf numFmtId="0" fontId="43" fillId="0" borderId="0" xfId="0" applyFont="1" applyAlignment="1">
      <alignment horizontal="left"/>
    </xf>
    <xf numFmtId="0" fontId="5" fillId="0" borderId="41" xfId="43" applyNumberFormat="1" applyFont="1" applyFill="1" applyBorder="1" applyAlignment="1">
      <alignment horizontal="left" vertical="center" wrapText="1"/>
    </xf>
    <xf numFmtId="0" fontId="5" fillId="0" borderId="32" xfId="43" applyNumberFormat="1" applyFont="1" applyFill="1" applyBorder="1" applyAlignment="1">
      <alignment horizontal="left" vertical="center" wrapText="1"/>
    </xf>
    <xf numFmtId="0" fontId="5" fillId="0" borderId="33" xfId="43" applyNumberFormat="1" applyFont="1" applyFill="1" applyBorder="1" applyAlignment="1">
      <alignment horizontal="left" vertical="center" wrapText="1"/>
    </xf>
    <xf numFmtId="186" fontId="44" fillId="0" borderId="13" xfId="43" applyFont="1" applyFill="1" applyBorder="1" applyAlignment="1">
      <alignment horizontal="left" vertical="center" wrapText="1"/>
    </xf>
    <xf numFmtId="186" fontId="44" fillId="0" borderId="19" xfId="43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32" borderId="42" xfId="0" applyFont="1" applyFill="1" applyBorder="1" applyAlignment="1">
      <alignment horizontal="center" vertical="center"/>
    </xf>
    <xf numFmtId="0" fontId="3" fillId="32" borderId="43" xfId="0" applyFont="1" applyFill="1" applyBorder="1" applyAlignment="1">
      <alignment horizontal="center" vertical="center"/>
    </xf>
    <xf numFmtId="186" fontId="5" fillId="0" borderId="32" xfId="43" applyFont="1" applyFill="1" applyBorder="1" applyAlignment="1">
      <alignment horizontal="left" vertical="center" wrapText="1"/>
    </xf>
    <xf numFmtId="186" fontId="5" fillId="0" borderId="33" xfId="43" applyFont="1" applyFill="1" applyBorder="1" applyAlignment="1">
      <alignment horizontal="left" vertical="center" wrapText="1"/>
    </xf>
    <xf numFmtId="0" fontId="3" fillId="32" borderId="29" xfId="0" applyFont="1" applyFill="1" applyBorder="1" applyAlignment="1">
      <alignment horizontal="center" vertical="center"/>
    </xf>
    <xf numFmtId="0" fontId="3" fillId="32" borderId="39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/>
    </xf>
    <xf numFmtId="186" fontId="3" fillId="0" borderId="29" xfId="43" applyFont="1" applyFill="1" applyBorder="1" applyAlignment="1">
      <alignment horizontal="center" vertical="center" wrapText="1"/>
    </xf>
    <xf numFmtId="186" fontId="3" fillId="0" borderId="39" xfId="43" applyFont="1" applyFill="1" applyBorder="1" applyAlignment="1">
      <alignment horizontal="center" vertical="center" wrapText="1"/>
    </xf>
    <xf numFmtId="186" fontId="3" fillId="0" borderId="44" xfId="43" applyFont="1" applyFill="1" applyBorder="1" applyAlignment="1">
      <alignment horizontal="center" vertical="center" wrapText="1"/>
    </xf>
    <xf numFmtId="186" fontId="3" fillId="0" borderId="40" xfId="43" applyFont="1" applyFill="1" applyBorder="1" applyAlignment="1">
      <alignment horizontal="center" vertical="center" wrapText="1"/>
    </xf>
    <xf numFmtId="186" fontId="5" fillId="32" borderId="45" xfId="43" applyFont="1" applyFill="1" applyBorder="1" applyAlignment="1">
      <alignment horizontal="left" vertical="center" wrapText="1"/>
    </xf>
    <xf numFmtId="0" fontId="3" fillId="32" borderId="46" xfId="0" applyFont="1" applyFill="1" applyBorder="1" applyAlignment="1">
      <alignment horizontal="center" vertical="center"/>
    </xf>
    <xf numFmtId="0" fontId="3" fillId="32" borderId="47" xfId="0" applyFont="1" applyFill="1" applyBorder="1" applyAlignment="1">
      <alignment horizontal="center" vertical="center"/>
    </xf>
    <xf numFmtId="0" fontId="3" fillId="32" borderId="48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49" xfId="0" applyFont="1" applyFill="1" applyBorder="1" applyAlignment="1">
      <alignment horizontal="center" vertical="center"/>
    </xf>
    <xf numFmtId="0" fontId="3" fillId="32" borderId="50" xfId="0" applyFont="1" applyFill="1" applyBorder="1" applyAlignment="1">
      <alignment horizontal="center" vertical="center"/>
    </xf>
    <xf numFmtId="186" fontId="5" fillId="32" borderId="41" xfId="43" applyFont="1" applyFill="1" applyBorder="1" applyAlignment="1">
      <alignment horizontal="left" vertical="center" wrapText="1"/>
    </xf>
    <xf numFmtId="186" fontId="5" fillId="32" borderId="32" xfId="43" applyFont="1" applyFill="1" applyBorder="1" applyAlignment="1">
      <alignment horizontal="left" vertical="center" wrapText="1"/>
    </xf>
    <xf numFmtId="186" fontId="5" fillId="32" borderId="33" xfId="43" applyFont="1" applyFill="1" applyBorder="1" applyAlignment="1">
      <alignment horizontal="left" vertical="center" wrapText="1"/>
    </xf>
    <xf numFmtId="186" fontId="5" fillId="32" borderId="17" xfId="43" applyFont="1" applyFill="1" applyBorder="1" applyAlignment="1">
      <alignment horizontal="left" vertical="center" wrapText="1"/>
    </xf>
    <xf numFmtId="186" fontId="5" fillId="32" borderId="0" xfId="43" applyFont="1" applyFill="1" applyBorder="1" applyAlignment="1">
      <alignment horizontal="left" vertical="center" wrapText="1"/>
    </xf>
    <xf numFmtId="0" fontId="5" fillId="0" borderId="41" xfId="43" applyNumberFormat="1" applyFont="1" applyFill="1" applyBorder="1" applyAlignment="1">
      <alignment vertical="center" wrapText="1"/>
    </xf>
    <xf numFmtId="0" fontId="5" fillId="0" borderId="32" xfId="43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186" fontId="5" fillId="0" borderId="19" xfId="43" applyFont="1" applyFill="1" applyBorder="1" applyAlignment="1">
      <alignment horizontal="left" vertical="center" wrapText="1"/>
    </xf>
    <xf numFmtId="186" fontId="5" fillId="0" borderId="18" xfId="43" applyFont="1" applyFill="1" applyBorder="1" applyAlignment="1">
      <alignment horizontal="left" vertical="center" wrapText="1"/>
    </xf>
    <xf numFmtId="0" fontId="4" fillId="0" borderId="51" xfId="43" applyNumberFormat="1" applyFont="1" applyFill="1" applyBorder="1" applyAlignment="1">
      <alignment horizontal="left" vertical="center" wrapText="1"/>
    </xf>
    <xf numFmtId="0" fontId="4" fillId="0" borderId="0" xfId="43" applyNumberFormat="1" applyFont="1" applyFill="1" applyBorder="1" applyAlignment="1">
      <alignment horizontal="left" vertical="center" wrapText="1"/>
    </xf>
    <xf numFmtId="0" fontId="4" fillId="0" borderId="52" xfId="43" applyNumberFormat="1" applyFont="1" applyFill="1" applyBorder="1" applyAlignment="1">
      <alignment horizontal="left" vertical="center" wrapText="1"/>
    </xf>
    <xf numFmtId="49" fontId="3" fillId="0" borderId="39" xfId="43" applyNumberFormat="1" applyFont="1" applyFill="1" applyBorder="1" applyAlignment="1">
      <alignment horizontal="center" vertical="center"/>
    </xf>
    <xf numFmtId="49" fontId="3" fillId="0" borderId="40" xfId="43" applyNumberFormat="1" applyFont="1" applyFill="1" applyBorder="1" applyAlignment="1">
      <alignment horizontal="center" vertical="center"/>
    </xf>
    <xf numFmtId="186" fontId="5" fillId="0" borderId="32" xfId="43" applyFont="1" applyFill="1" applyBorder="1" applyAlignment="1">
      <alignment horizontal="center" vertical="center" wrapText="1"/>
    </xf>
    <xf numFmtId="186" fontId="5" fillId="0" borderId="33" xfId="43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86" fontId="5" fillId="0" borderId="13" xfId="43" applyFont="1" applyFill="1" applyBorder="1" applyAlignment="1">
      <alignment vertical="center" wrapText="1"/>
    </xf>
    <xf numFmtId="186" fontId="5" fillId="0" borderId="19" xfId="43" applyFont="1" applyFill="1" applyBorder="1" applyAlignment="1">
      <alignment vertical="center" wrapText="1"/>
    </xf>
    <xf numFmtId="186" fontId="5" fillId="0" borderId="10" xfId="43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Relationship Id="rId7" Type="http://schemas.openxmlformats.org/officeDocument/2006/relationships/image" Target="../media/image17.emf" /><Relationship Id="rId8" Type="http://schemas.openxmlformats.org/officeDocument/2006/relationships/image" Target="../media/image18.emf" /><Relationship Id="rId9" Type="http://schemas.openxmlformats.org/officeDocument/2006/relationships/image" Target="../media/image19.emf" /><Relationship Id="rId10" Type="http://schemas.openxmlformats.org/officeDocument/2006/relationships/image" Target="../media/image20.emf" /><Relationship Id="rId11" Type="http://schemas.openxmlformats.org/officeDocument/2006/relationships/image" Target="../media/image21.emf" /><Relationship Id="rId12" Type="http://schemas.openxmlformats.org/officeDocument/2006/relationships/image" Target="../media/image22.emf" /><Relationship Id="rId13" Type="http://schemas.openxmlformats.org/officeDocument/2006/relationships/image" Target="../media/image23.emf" /><Relationship Id="rId14" Type="http://schemas.openxmlformats.org/officeDocument/2006/relationships/image" Target="../media/image7.emf" /><Relationship Id="rId15" Type="http://schemas.openxmlformats.org/officeDocument/2006/relationships/image" Target="../media/image8.emf" /><Relationship Id="rId16" Type="http://schemas.openxmlformats.org/officeDocument/2006/relationships/image" Target="../media/image2.emf" /><Relationship Id="rId17" Type="http://schemas.openxmlformats.org/officeDocument/2006/relationships/image" Target="../media/image10.emf" /><Relationship Id="rId18" Type="http://schemas.openxmlformats.org/officeDocument/2006/relationships/image" Target="../media/image9.emf" /><Relationship Id="rId19" Type="http://schemas.openxmlformats.org/officeDocument/2006/relationships/image" Target="../media/image3.emf" /><Relationship Id="rId20" Type="http://schemas.openxmlformats.org/officeDocument/2006/relationships/image" Target="../media/image4.emf" /><Relationship Id="rId21" Type="http://schemas.openxmlformats.org/officeDocument/2006/relationships/image" Target="../media/image5.emf" /><Relationship Id="rId2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5.emf" /><Relationship Id="rId3" Type="http://schemas.openxmlformats.org/officeDocument/2006/relationships/image" Target="../media/image26.emf" /><Relationship Id="rId4" Type="http://schemas.openxmlformats.org/officeDocument/2006/relationships/image" Target="../media/image27.emf" /><Relationship Id="rId5" Type="http://schemas.openxmlformats.org/officeDocument/2006/relationships/image" Target="../media/image28.emf" /><Relationship Id="rId6" Type="http://schemas.openxmlformats.org/officeDocument/2006/relationships/image" Target="../media/image29.emf" /><Relationship Id="rId7" Type="http://schemas.openxmlformats.org/officeDocument/2006/relationships/image" Target="../media/image30.emf" /><Relationship Id="rId8" Type="http://schemas.openxmlformats.org/officeDocument/2006/relationships/image" Target="../media/image31.emf" /><Relationship Id="rId9" Type="http://schemas.openxmlformats.org/officeDocument/2006/relationships/image" Target="../media/image3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1000125</xdr:colOff>
      <xdr:row>4</xdr:row>
      <xdr:rowOff>123825</xdr:rowOff>
    </xdr:from>
    <xdr:to>
      <xdr:col>7</xdr:col>
      <xdr:colOff>1981200</xdr:colOff>
      <xdr:row>4</xdr:row>
      <xdr:rowOff>1152525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200150"/>
          <a:ext cx="981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762000</xdr:colOff>
      <xdr:row>5</xdr:row>
      <xdr:rowOff>0</xdr:rowOff>
    </xdr:from>
    <xdr:to>
      <xdr:col>7</xdr:col>
      <xdr:colOff>2381250</xdr:colOff>
      <xdr:row>6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58475" y="2276475"/>
          <a:ext cx="16192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752475</xdr:colOff>
      <xdr:row>6</xdr:row>
      <xdr:rowOff>0</xdr:rowOff>
    </xdr:from>
    <xdr:to>
      <xdr:col>7</xdr:col>
      <xdr:colOff>2419350</xdr:colOff>
      <xdr:row>7</xdr:row>
      <xdr:rowOff>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48950" y="3886200"/>
          <a:ext cx="1666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752475</xdr:colOff>
      <xdr:row>7</xdr:row>
      <xdr:rowOff>66675</xdr:rowOff>
    </xdr:from>
    <xdr:to>
      <xdr:col>7</xdr:col>
      <xdr:colOff>2143125</xdr:colOff>
      <xdr:row>7</xdr:row>
      <xdr:rowOff>1438275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48950" y="5391150"/>
          <a:ext cx="13906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733425</xdr:colOff>
      <xdr:row>8</xdr:row>
      <xdr:rowOff>66675</xdr:rowOff>
    </xdr:from>
    <xdr:to>
      <xdr:col>7</xdr:col>
      <xdr:colOff>2343150</xdr:colOff>
      <xdr:row>8</xdr:row>
      <xdr:rowOff>1666875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29900" y="6838950"/>
          <a:ext cx="16097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733425</xdr:colOff>
      <xdr:row>9</xdr:row>
      <xdr:rowOff>76200</xdr:rowOff>
    </xdr:from>
    <xdr:to>
      <xdr:col>7</xdr:col>
      <xdr:colOff>1866900</xdr:colOff>
      <xdr:row>9</xdr:row>
      <xdr:rowOff>1381125</xdr:rowOff>
    </xdr:to>
    <xdr:pic>
      <xdr:nvPicPr>
        <xdr:cNvPr id="6" name="Рисунок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29900" y="8524875"/>
          <a:ext cx="1133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723900</xdr:colOff>
      <xdr:row>10</xdr:row>
      <xdr:rowOff>0</xdr:rowOff>
    </xdr:from>
    <xdr:to>
      <xdr:col>7</xdr:col>
      <xdr:colOff>1924050</xdr:colOff>
      <xdr:row>10</xdr:row>
      <xdr:rowOff>1524000</xdr:rowOff>
    </xdr:to>
    <xdr:pic>
      <xdr:nvPicPr>
        <xdr:cNvPr id="7" name="Рисунок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20375" y="9877425"/>
          <a:ext cx="12001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695325</xdr:colOff>
      <xdr:row>11</xdr:row>
      <xdr:rowOff>38100</xdr:rowOff>
    </xdr:from>
    <xdr:to>
      <xdr:col>7</xdr:col>
      <xdr:colOff>1809750</xdr:colOff>
      <xdr:row>11</xdr:row>
      <xdr:rowOff>1524000</xdr:rowOff>
    </xdr:to>
    <xdr:pic>
      <xdr:nvPicPr>
        <xdr:cNvPr id="8" name="Рисунок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591800" y="11449050"/>
          <a:ext cx="11144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666750</xdr:colOff>
      <xdr:row>12</xdr:row>
      <xdr:rowOff>47625</xdr:rowOff>
    </xdr:from>
    <xdr:to>
      <xdr:col>7</xdr:col>
      <xdr:colOff>1866900</xdr:colOff>
      <xdr:row>13</xdr:row>
      <xdr:rowOff>9525</xdr:rowOff>
    </xdr:to>
    <xdr:pic>
      <xdr:nvPicPr>
        <xdr:cNvPr id="9" name="Рисунок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563225" y="12992100"/>
          <a:ext cx="12001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628650</xdr:colOff>
      <xdr:row>13</xdr:row>
      <xdr:rowOff>95250</xdr:rowOff>
    </xdr:from>
    <xdr:to>
      <xdr:col>7</xdr:col>
      <xdr:colOff>1838325</xdr:colOff>
      <xdr:row>13</xdr:row>
      <xdr:rowOff>1790700</xdr:rowOff>
    </xdr:to>
    <xdr:pic>
      <xdr:nvPicPr>
        <xdr:cNvPr id="10" name="Рисунок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525125" y="14516100"/>
          <a:ext cx="12096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14</xdr:row>
      <xdr:rowOff>0</xdr:rowOff>
    </xdr:from>
    <xdr:to>
      <xdr:col>7</xdr:col>
      <xdr:colOff>2257425</xdr:colOff>
      <xdr:row>14</xdr:row>
      <xdr:rowOff>1828800</xdr:rowOff>
    </xdr:to>
    <xdr:pic>
      <xdr:nvPicPr>
        <xdr:cNvPr id="11" name="Рисунок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420350" y="16249650"/>
          <a:ext cx="17335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838200</xdr:colOff>
      <xdr:row>15</xdr:row>
      <xdr:rowOff>142875</xdr:rowOff>
    </xdr:from>
    <xdr:to>
      <xdr:col>7</xdr:col>
      <xdr:colOff>2047875</xdr:colOff>
      <xdr:row>15</xdr:row>
      <xdr:rowOff>1314450</xdr:rowOff>
    </xdr:to>
    <xdr:pic>
      <xdr:nvPicPr>
        <xdr:cNvPr id="12" name="Рисунок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734675" y="18249900"/>
          <a:ext cx="1209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895350</xdr:colOff>
      <xdr:row>16</xdr:row>
      <xdr:rowOff>28575</xdr:rowOff>
    </xdr:from>
    <xdr:to>
      <xdr:col>7</xdr:col>
      <xdr:colOff>2028825</xdr:colOff>
      <xdr:row>16</xdr:row>
      <xdr:rowOff>1133475</xdr:rowOff>
    </xdr:to>
    <xdr:pic>
      <xdr:nvPicPr>
        <xdr:cNvPr id="13" name="Рисунок 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791825" y="19450050"/>
          <a:ext cx="1133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781050</xdr:colOff>
      <xdr:row>17</xdr:row>
      <xdr:rowOff>85725</xdr:rowOff>
    </xdr:from>
    <xdr:to>
      <xdr:col>7</xdr:col>
      <xdr:colOff>2514600</xdr:colOff>
      <xdr:row>17</xdr:row>
      <xdr:rowOff>1838325</xdr:rowOff>
    </xdr:to>
    <xdr:pic>
      <xdr:nvPicPr>
        <xdr:cNvPr id="14" name="Рисунок 2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677525" y="20688300"/>
          <a:ext cx="17335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762000</xdr:colOff>
      <xdr:row>18</xdr:row>
      <xdr:rowOff>57150</xdr:rowOff>
    </xdr:from>
    <xdr:to>
      <xdr:col>7</xdr:col>
      <xdr:colOff>2228850</xdr:colOff>
      <xdr:row>19</xdr:row>
      <xdr:rowOff>9525</xdr:rowOff>
    </xdr:to>
    <xdr:pic>
      <xdr:nvPicPr>
        <xdr:cNvPr id="15" name="Рисунок 2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658475" y="22517100"/>
          <a:ext cx="14668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1009650</xdr:colOff>
      <xdr:row>20</xdr:row>
      <xdr:rowOff>38100</xdr:rowOff>
    </xdr:from>
    <xdr:to>
      <xdr:col>7</xdr:col>
      <xdr:colOff>2114550</xdr:colOff>
      <xdr:row>20</xdr:row>
      <xdr:rowOff>1962150</xdr:rowOff>
    </xdr:to>
    <xdr:pic>
      <xdr:nvPicPr>
        <xdr:cNvPr id="16" name="Рисунок 2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06125" y="24183975"/>
          <a:ext cx="11049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781050</xdr:colOff>
      <xdr:row>22</xdr:row>
      <xdr:rowOff>76200</xdr:rowOff>
    </xdr:from>
    <xdr:to>
      <xdr:col>7</xdr:col>
      <xdr:colOff>3600450</xdr:colOff>
      <xdr:row>23</xdr:row>
      <xdr:rowOff>9525</xdr:rowOff>
    </xdr:to>
    <xdr:pic>
      <xdr:nvPicPr>
        <xdr:cNvPr id="17" name="Рисунок 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886950" y="26441400"/>
          <a:ext cx="36099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790575</xdr:colOff>
      <xdr:row>23</xdr:row>
      <xdr:rowOff>38100</xdr:rowOff>
    </xdr:from>
    <xdr:to>
      <xdr:col>8</xdr:col>
      <xdr:colOff>0</xdr:colOff>
      <xdr:row>23</xdr:row>
      <xdr:rowOff>1390650</xdr:rowOff>
    </xdr:to>
    <xdr:pic>
      <xdr:nvPicPr>
        <xdr:cNvPr id="18" name="Рисунок 2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896475" y="27841575"/>
          <a:ext cx="36099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3590925</xdr:colOff>
      <xdr:row>25</xdr:row>
      <xdr:rowOff>19050</xdr:rowOff>
    </xdr:to>
    <xdr:pic>
      <xdr:nvPicPr>
        <xdr:cNvPr id="19" name="Рисунок 2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896475" y="29203650"/>
          <a:ext cx="35909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3590925</xdr:colOff>
      <xdr:row>26</xdr:row>
      <xdr:rowOff>19050</xdr:rowOff>
    </xdr:to>
    <xdr:pic>
      <xdr:nvPicPr>
        <xdr:cNvPr id="20" name="Рисунок 2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896475" y="30537150"/>
          <a:ext cx="35909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8</xdr:col>
      <xdr:colOff>19050</xdr:colOff>
      <xdr:row>27</xdr:row>
      <xdr:rowOff>0</xdr:rowOff>
    </xdr:to>
    <xdr:pic>
      <xdr:nvPicPr>
        <xdr:cNvPr id="21" name="Рисунок 2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896475" y="31870650"/>
          <a:ext cx="36290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781050</xdr:colOff>
      <xdr:row>27</xdr:row>
      <xdr:rowOff>38100</xdr:rowOff>
    </xdr:from>
    <xdr:to>
      <xdr:col>7</xdr:col>
      <xdr:colOff>3590925</xdr:colOff>
      <xdr:row>27</xdr:row>
      <xdr:rowOff>1562100</xdr:rowOff>
    </xdr:to>
    <xdr:pic>
      <xdr:nvPicPr>
        <xdr:cNvPr id="22" name="Рисунок 3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886950" y="33613725"/>
          <a:ext cx="36004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85725</xdr:rowOff>
    </xdr:from>
    <xdr:to>
      <xdr:col>8</xdr:col>
      <xdr:colOff>19050</xdr:colOff>
      <xdr:row>28</xdr:row>
      <xdr:rowOff>1590675</xdr:rowOff>
    </xdr:to>
    <xdr:pic>
      <xdr:nvPicPr>
        <xdr:cNvPr id="23" name="Рисунок 3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896475" y="35232975"/>
          <a:ext cx="36290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85725</xdr:rowOff>
    </xdr:from>
    <xdr:to>
      <xdr:col>7</xdr:col>
      <xdr:colOff>3581400</xdr:colOff>
      <xdr:row>29</xdr:row>
      <xdr:rowOff>1590675</xdr:rowOff>
    </xdr:to>
    <xdr:pic>
      <xdr:nvPicPr>
        <xdr:cNvPr id="24" name="Рисунок 3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896475" y="36842700"/>
          <a:ext cx="35814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476250</xdr:colOff>
      <xdr:row>4</xdr:row>
      <xdr:rowOff>19050</xdr:rowOff>
    </xdr:from>
    <xdr:to>
      <xdr:col>7</xdr:col>
      <xdr:colOff>4343400</xdr:colOff>
      <xdr:row>4</xdr:row>
      <xdr:rowOff>1933575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990600"/>
          <a:ext cx="3867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5</xdr:row>
      <xdr:rowOff>0</xdr:rowOff>
    </xdr:from>
    <xdr:to>
      <xdr:col>7</xdr:col>
      <xdr:colOff>5734050</xdr:colOff>
      <xdr:row>6</xdr:row>
      <xdr:rowOff>38100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01100" y="2962275"/>
          <a:ext cx="56007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5</xdr:row>
      <xdr:rowOff>2057400</xdr:rowOff>
    </xdr:from>
    <xdr:to>
      <xdr:col>7</xdr:col>
      <xdr:colOff>5610225</xdr:colOff>
      <xdr:row>7</xdr:row>
      <xdr:rowOff>19050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15375" y="5019675"/>
          <a:ext cx="55626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7</xdr:row>
      <xdr:rowOff>0</xdr:rowOff>
    </xdr:from>
    <xdr:to>
      <xdr:col>7</xdr:col>
      <xdr:colOff>4514850</xdr:colOff>
      <xdr:row>8</xdr:row>
      <xdr:rowOff>0</xdr:rowOff>
    </xdr:to>
    <xdr:pic>
      <xdr:nvPicPr>
        <xdr:cNvPr id="4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9700" y="7086600"/>
          <a:ext cx="4152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8</xdr:row>
      <xdr:rowOff>57150</xdr:rowOff>
    </xdr:from>
    <xdr:to>
      <xdr:col>7</xdr:col>
      <xdr:colOff>5448300</xdr:colOff>
      <xdr:row>8</xdr:row>
      <xdr:rowOff>2095500</xdr:rowOff>
    </xdr:to>
    <xdr:pic>
      <xdr:nvPicPr>
        <xdr:cNvPr id="5" name="Рисунок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63000" y="9048750"/>
          <a:ext cx="53530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8</xdr:row>
      <xdr:rowOff>2124075</xdr:rowOff>
    </xdr:from>
    <xdr:to>
      <xdr:col>7</xdr:col>
      <xdr:colOff>5505450</xdr:colOff>
      <xdr:row>10</xdr:row>
      <xdr:rowOff>28575</xdr:rowOff>
    </xdr:to>
    <xdr:pic>
      <xdr:nvPicPr>
        <xdr:cNvPr id="6" name="Рисунок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0" y="11115675"/>
          <a:ext cx="53149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971550</xdr:colOff>
      <xdr:row>10</xdr:row>
      <xdr:rowOff>38100</xdr:rowOff>
    </xdr:from>
    <xdr:to>
      <xdr:col>7</xdr:col>
      <xdr:colOff>4381500</xdr:colOff>
      <xdr:row>10</xdr:row>
      <xdr:rowOff>1685925</xdr:rowOff>
    </xdr:to>
    <xdr:pic>
      <xdr:nvPicPr>
        <xdr:cNvPr id="7" name="Рисунок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639300" y="13268325"/>
          <a:ext cx="34099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923925</xdr:colOff>
      <xdr:row>11</xdr:row>
      <xdr:rowOff>28575</xdr:rowOff>
    </xdr:from>
    <xdr:to>
      <xdr:col>7</xdr:col>
      <xdr:colOff>4467225</xdr:colOff>
      <xdr:row>11</xdr:row>
      <xdr:rowOff>1647825</xdr:rowOff>
    </xdr:to>
    <xdr:pic>
      <xdr:nvPicPr>
        <xdr:cNvPr id="8" name="Рисунок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91675" y="14992350"/>
          <a:ext cx="35433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914400</xdr:colOff>
      <xdr:row>12</xdr:row>
      <xdr:rowOff>38100</xdr:rowOff>
    </xdr:from>
    <xdr:to>
      <xdr:col>7</xdr:col>
      <xdr:colOff>4105275</xdr:colOff>
      <xdr:row>12</xdr:row>
      <xdr:rowOff>2581275</xdr:rowOff>
    </xdr:to>
    <xdr:pic>
      <xdr:nvPicPr>
        <xdr:cNvPr id="9" name="Рисунок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82150" y="16687800"/>
          <a:ext cx="31908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="90" zoomScaleNormal="90" zoomScalePageLayoutView="0" workbookViewId="0" topLeftCell="A35">
      <selection activeCell="C52" sqref="C52"/>
    </sheetView>
  </sheetViews>
  <sheetFormatPr defaultColWidth="9.140625" defaultRowHeight="12.75"/>
  <cols>
    <col min="2" max="2" width="54.8515625" style="0" customWidth="1"/>
    <col min="3" max="3" width="39.28125" style="0" customWidth="1"/>
    <col min="4" max="4" width="10.28125" style="0" customWidth="1"/>
    <col min="5" max="5" width="11.8515625" style="0" customWidth="1"/>
    <col min="6" max="6" width="11.140625" style="0" customWidth="1"/>
    <col min="7" max="7" width="11.8515625" style="0" customWidth="1"/>
    <col min="8" max="8" width="54.140625" style="0" customWidth="1"/>
    <col min="9" max="9" width="61.57421875" style="0" customWidth="1"/>
  </cols>
  <sheetData>
    <row r="1" spans="2:9" ht="35.25" customHeight="1" thickBot="1">
      <c r="B1" s="109" t="s">
        <v>9</v>
      </c>
      <c r="C1" s="110"/>
      <c r="D1" s="110"/>
      <c r="E1" s="110"/>
      <c r="F1" s="110"/>
      <c r="G1" s="110"/>
      <c r="H1" s="110"/>
      <c r="I1" s="111"/>
    </row>
    <row r="2" spans="1:9" ht="16.5" thickBot="1">
      <c r="A2" s="97" t="s">
        <v>79</v>
      </c>
      <c r="B2" s="97" t="s">
        <v>10</v>
      </c>
      <c r="C2" s="112" t="s">
        <v>11</v>
      </c>
      <c r="D2" s="101" t="s">
        <v>13</v>
      </c>
      <c r="E2" s="102"/>
      <c r="F2" s="102"/>
      <c r="G2" s="103"/>
      <c r="H2" s="112" t="s">
        <v>76</v>
      </c>
      <c r="I2" s="114" t="s">
        <v>12</v>
      </c>
    </row>
    <row r="3" spans="1:9" ht="16.5" thickBot="1">
      <c r="A3" s="98"/>
      <c r="B3" s="98"/>
      <c r="C3" s="113"/>
      <c r="D3" s="1" t="s">
        <v>2</v>
      </c>
      <c r="E3" s="1" t="s">
        <v>4</v>
      </c>
      <c r="F3" s="1" t="s">
        <v>6</v>
      </c>
      <c r="G3" s="1" t="s">
        <v>5</v>
      </c>
      <c r="H3" s="113"/>
      <c r="I3" s="115"/>
    </row>
    <row r="4" spans="1:9" ht="16.5" thickBot="1">
      <c r="A4" s="52"/>
      <c r="B4" s="101" t="s">
        <v>0</v>
      </c>
      <c r="C4" s="102"/>
      <c r="D4" s="102"/>
      <c r="E4" s="102"/>
      <c r="F4" s="102"/>
      <c r="G4" s="102"/>
      <c r="H4" s="102"/>
      <c r="I4" s="103"/>
    </row>
    <row r="5" spans="1:9" ht="94.5" customHeight="1" thickBot="1">
      <c r="A5" s="68">
        <v>1</v>
      </c>
      <c r="B5" s="5" t="s">
        <v>15</v>
      </c>
      <c r="C5" s="18" t="s">
        <v>14</v>
      </c>
      <c r="D5" s="4"/>
      <c r="E5" s="12">
        <f>ROUND(0.9*1.2,1)</f>
        <v>1.1</v>
      </c>
      <c r="F5" s="3">
        <v>4</v>
      </c>
      <c r="G5" s="60">
        <f aca="true" t="shared" si="0" ref="G5:G19">ROUND(E5*F5,1)</f>
        <v>4.4</v>
      </c>
      <c r="H5" s="2"/>
      <c r="I5" s="62" t="s">
        <v>19</v>
      </c>
    </row>
    <row r="6" spans="1:9" ht="126.75" customHeight="1" thickBot="1">
      <c r="A6" s="68">
        <v>2</v>
      </c>
      <c r="B6" s="10" t="s">
        <v>22</v>
      </c>
      <c r="C6" s="119" t="s">
        <v>16</v>
      </c>
      <c r="D6" s="19"/>
      <c r="E6" s="7">
        <f>ROUND(1.76*1.76,1)</f>
        <v>3.1</v>
      </c>
      <c r="F6" s="6">
        <v>228</v>
      </c>
      <c r="G6" s="59">
        <f t="shared" si="0"/>
        <v>706.8</v>
      </c>
      <c r="H6" s="7"/>
      <c r="I6" s="108" t="s">
        <v>20</v>
      </c>
    </row>
    <row r="7" spans="1:9" ht="113.25" customHeight="1" thickBot="1">
      <c r="A7" s="68">
        <v>3</v>
      </c>
      <c r="B7" s="10" t="s">
        <v>23</v>
      </c>
      <c r="C7" s="120"/>
      <c r="D7" s="19"/>
      <c r="E7" s="7">
        <f>ROUND(1.46*1.76,1)</f>
        <v>2.6</v>
      </c>
      <c r="F7" s="6">
        <v>57</v>
      </c>
      <c r="G7" s="59">
        <f t="shared" si="0"/>
        <v>148.2</v>
      </c>
      <c r="H7" s="7"/>
      <c r="I7" s="108"/>
    </row>
    <row r="8" spans="1:9" ht="114" customHeight="1" thickBot="1">
      <c r="A8" s="68">
        <v>4</v>
      </c>
      <c r="B8" s="10" t="s">
        <v>17</v>
      </c>
      <c r="C8" s="120"/>
      <c r="D8" s="11"/>
      <c r="E8" s="7">
        <f>ROUND(1.46*1.46,1)</f>
        <v>2.1</v>
      </c>
      <c r="F8" s="6">
        <v>3</v>
      </c>
      <c r="G8" s="59">
        <f t="shared" si="0"/>
        <v>6.3</v>
      </c>
      <c r="H8" s="7"/>
      <c r="I8" s="108"/>
    </row>
    <row r="9" spans="1:9" ht="132" customHeight="1" thickBot="1">
      <c r="A9" s="68">
        <v>5</v>
      </c>
      <c r="B9" s="10" t="s">
        <v>18</v>
      </c>
      <c r="C9" s="120"/>
      <c r="D9" s="19"/>
      <c r="E9" s="7">
        <f>ROUND(1.76*1.46,1)</f>
        <v>2.6</v>
      </c>
      <c r="F9" s="6">
        <v>11</v>
      </c>
      <c r="G9" s="59">
        <f t="shared" si="0"/>
        <v>28.6</v>
      </c>
      <c r="H9" s="7"/>
      <c r="I9" s="108"/>
    </row>
    <row r="10" spans="1:9" ht="112.5" customHeight="1" thickBot="1">
      <c r="A10" s="68">
        <v>6</v>
      </c>
      <c r="B10" s="10" t="s">
        <v>24</v>
      </c>
      <c r="C10" s="120"/>
      <c r="D10" s="20"/>
      <c r="E10" s="7">
        <f>ROUND(1*1.76,1)</f>
        <v>1.8</v>
      </c>
      <c r="F10" s="6">
        <v>19</v>
      </c>
      <c r="G10" s="59">
        <f t="shared" si="0"/>
        <v>34.2</v>
      </c>
      <c r="H10" s="7"/>
      <c r="I10" s="116" t="s">
        <v>21</v>
      </c>
    </row>
    <row r="11" spans="1:9" ht="120.75" customHeight="1" thickBot="1">
      <c r="A11" s="68">
        <v>7</v>
      </c>
      <c r="B11" s="10" t="s">
        <v>25</v>
      </c>
      <c r="C11" s="120"/>
      <c r="D11" s="19"/>
      <c r="E11" s="7">
        <f>ROUND(0.8*1.76,1)</f>
        <v>1.4</v>
      </c>
      <c r="F11" s="6">
        <v>76</v>
      </c>
      <c r="G11" s="59">
        <f t="shared" si="0"/>
        <v>106.4</v>
      </c>
      <c r="H11" s="7"/>
      <c r="I11" s="117"/>
    </row>
    <row r="12" spans="1:9" ht="120.75" customHeight="1" thickBot="1">
      <c r="A12" s="68">
        <v>8</v>
      </c>
      <c r="B12" s="10" t="s">
        <v>26</v>
      </c>
      <c r="C12" s="120"/>
      <c r="D12" s="19"/>
      <c r="E12" s="7">
        <f>ROUND(0.7*1.76,1)</f>
        <v>1.2</v>
      </c>
      <c r="F12" s="6">
        <v>38</v>
      </c>
      <c r="G12" s="59">
        <f t="shared" si="0"/>
        <v>45.6</v>
      </c>
      <c r="H12" s="7"/>
      <c r="I12" s="117"/>
    </row>
    <row r="13" spans="1:9" ht="116.25" customHeight="1" thickBot="1">
      <c r="A13" s="68">
        <v>9</v>
      </c>
      <c r="B13" s="10" t="s">
        <v>27</v>
      </c>
      <c r="C13" s="120"/>
      <c r="D13" s="21"/>
      <c r="E13" s="7">
        <f>ROUND(0.8*1.46,1)</f>
        <v>1.2</v>
      </c>
      <c r="F13" s="6">
        <v>4</v>
      </c>
      <c r="G13" s="59">
        <f t="shared" si="0"/>
        <v>4.8</v>
      </c>
      <c r="H13" s="7"/>
      <c r="I13" s="117"/>
    </row>
    <row r="14" spans="1:9" ht="144" customHeight="1" thickBot="1">
      <c r="A14" s="68">
        <v>10</v>
      </c>
      <c r="B14" s="10" t="s">
        <v>28</v>
      </c>
      <c r="C14" s="120"/>
      <c r="D14" s="21"/>
      <c r="E14" s="7">
        <f>ROUND(0.7*1.46,1)</f>
        <v>1</v>
      </c>
      <c r="F14" s="6">
        <v>2</v>
      </c>
      <c r="G14" s="59">
        <f t="shared" si="0"/>
        <v>2</v>
      </c>
      <c r="H14" s="7"/>
      <c r="I14" s="118"/>
    </row>
    <row r="15" spans="1:9" ht="146.25" customHeight="1" thickBot="1">
      <c r="A15" s="68">
        <v>11</v>
      </c>
      <c r="B15" s="10" t="s">
        <v>34</v>
      </c>
      <c r="C15" s="120"/>
      <c r="D15" s="11"/>
      <c r="E15" s="7">
        <f>ROUND(1.46*1.46,1)</f>
        <v>2.1</v>
      </c>
      <c r="F15" s="6">
        <v>1</v>
      </c>
      <c r="G15" s="59">
        <f t="shared" si="0"/>
        <v>2.1</v>
      </c>
      <c r="H15" s="57"/>
      <c r="I15" s="91" t="s">
        <v>30</v>
      </c>
    </row>
    <row r="16" spans="1:9" ht="103.5" customHeight="1" thickBot="1">
      <c r="A16" s="68">
        <v>12</v>
      </c>
      <c r="B16" s="15" t="s">
        <v>29</v>
      </c>
      <c r="C16" s="120"/>
      <c r="D16" s="22"/>
      <c r="E16" s="8">
        <f>ROUND(1.26*1.45,1)</f>
        <v>1.8</v>
      </c>
      <c r="F16" s="9">
        <v>1</v>
      </c>
      <c r="G16" s="61">
        <f t="shared" si="0"/>
        <v>1.8</v>
      </c>
      <c r="H16" s="74"/>
      <c r="I16" s="92"/>
    </row>
    <row r="17" spans="1:9" ht="93" customHeight="1" thickBot="1">
      <c r="A17" s="68">
        <v>13</v>
      </c>
      <c r="B17" s="16" t="s">
        <v>31</v>
      </c>
      <c r="C17" s="120"/>
      <c r="D17" s="22"/>
      <c r="E17" s="8">
        <f>ROUND(0.66*1.45,1)</f>
        <v>1</v>
      </c>
      <c r="F17" s="9">
        <v>21</v>
      </c>
      <c r="G17" s="61">
        <f t="shared" si="0"/>
        <v>21</v>
      </c>
      <c r="H17" s="74"/>
      <c r="I17" s="93"/>
    </row>
    <row r="18" spans="1:9" ht="146.25" customHeight="1" thickBot="1">
      <c r="A18" s="68">
        <v>14</v>
      </c>
      <c r="B18" s="17" t="s">
        <v>32</v>
      </c>
      <c r="C18" s="120"/>
      <c r="D18" s="22"/>
      <c r="E18" s="8">
        <f>ROUND(1.16*1.76,1)</f>
        <v>2</v>
      </c>
      <c r="F18" s="14">
        <v>57</v>
      </c>
      <c r="G18" s="61">
        <f t="shared" si="0"/>
        <v>114</v>
      </c>
      <c r="H18" s="74"/>
      <c r="I18" s="121" t="s">
        <v>20</v>
      </c>
    </row>
    <row r="19" spans="1:9" ht="116.25" customHeight="1" thickBot="1">
      <c r="A19" s="68">
        <v>15</v>
      </c>
      <c r="B19" s="20" t="s">
        <v>33</v>
      </c>
      <c r="C19" s="120"/>
      <c r="D19" s="22"/>
      <c r="E19" s="8">
        <f>ROUND(1.16*1.46,1)</f>
        <v>1.7</v>
      </c>
      <c r="F19" s="14">
        <v>3</v>
      </c>
      <c r="G19" s="61">
        <f t="shared" si="0"/>
        <v>5.1</v>
      </c>
      <c r="H19" s="75"/>
      <c r="I19" s="122"/>
    </row>
    <row r="20" spans="1:9" ht="16.5" thickBot="1">
      <c r="A20" s="68"/>
      <c r="B20" s="104" t="s">
        <v>1</v>
      </c>
      <c r="C20" s="105"/>
      <c r="D20" s="105"/>
      <c r="E20" s="105"/>
      <c r="F20" s="105"/>
      <c r="G20" s="105"/>
      <c r="H20" s="106"/>
      <c r="I20" s="107"/>
    </row>
    <row r="21" spans="1:9" ht="158.25" customHeight="1" thickBot="1">
      <c r="A21" s="68">
        <v>16</v>
      </c>
      <c r="B21" s="26" t="s">
        <v>35</v>
      </c>
      <c r="C21" s="30" t="s">
        <v>67</v>
      </c>
      <c r="D21" s="23"/>
      <c r="E21" s="27">
        <f>ROUND(0.76*2.36,1)</f>
        <v>1.8</v>
      </c>
      <c r="F21" s="28">
        <v>139</v>
      </c>
      <c r="G21" s="27">
        <f>ROUND(E21*F21,1)</f>
        <v>250.2</v>
      </c>
      <c r="H21" s="35"/>
      <c r="I21" s="29" t="s">
        <v>8</v>
      </c>
    </row>
    <row r="22" spans="1:9" ht="16.5" thickBot="1">
      <c r="A22" s="68"/>
      <c r="B22" s="104" t="s">
        <v>36</v>
      </c>
      <c r="C22" s="105"/>
      <c r="D22" s="105"/>
      <c r="E22" s="105"/>
      <c r="F22" s="105"/>
      <c r="G22" s="105"/>
      <c r="H22" s="105"/>
      <c r="I22" s="107"/>
    </row>
    <row r="23" spans="1:9" ht="113.25" customHeight="1" thickBot="1">
      <c r="A23" s="68">
        <v>17</v>
      </c>
      <c r="B23" s="70" t="s">
        <v>68</v>
      </c>
      <c r="C23" s="124" t="s">
        <v>37</v>
      </c>
      <c r="D23" s="31"/>
      <c r="E23" s="71">
        <f>ROUND(5.77*1.45,1)</f>
        <v>8.4</v>
      </c>
      <c r="F23" s="72">
        <v>1</v>
      </c>
      <c r="G23" s="42">
        <f aca="true" t="shared" si="1" ref="G23:G30">ROUND(E23*F23,1)</f>
        <v>8.4</v>
      </c>
      <c r="H23" s="73"/>
      <c r="I23" s="99" t="s">
        <v>20</v>
      </c>
    </row>
    <row r="24" spans="1:9" ht="110.25" customHeight="1" thickBot="1">
      <c r="A24" s="68">
        <v>18</v>
      </c>
      <c r="B24" s="24" t="s">
        <v>70</v>
      </c>
      <c r="C24" s="124"/>
      <c r="D24" s="25"/>
      <c r="E24" s="33">
        <f>ROUND(5.77*1.45,1)</f>
        <v>8.4</v>
      </c>
      <c r="F24" s="25">
        <v>1</v>
      </c>
      <c r="G24" s="63">
        <f t="shared" si="1"/>
        <v>8.4</v>
      </c>
      <c r="H24" s="13"/>
      <c r="I24" s="99"/>
    </row>
    <row r="25" spans="1:9" ht="105" customHeight="1" thickBot="1">
      <c r="A25" s="68">
        <v>19</v>
      </c>
      <c r="B25" s="24" t="s">
        <v>69</v>
      </c>
      <c r="C25" s="124"/>
      <c r="D25" s="32"/>
      <c r="E25" s="33">
        <f>ROUND(5.77*1.45,1)</f>
        <v>8.4</v>
      </c>
      <c r="F25" s="25">
        <v>1</v>
      </c>
      <c r="G25" s="63">
        <f t="shared" si="1"/>
        <v>8.4</v>
      </c>
      <c r="H25" s="13"/>
      <c r="I25" s="99"/>
    </row>
    <row r="26" spans="1:9" ht="105" customHeight="1" thickBot="1">
      <c r="A26" s="68">
        <v>20</v>
      </c>
      <c r="B26" s="24" t="s">
        <v>71</v>
      </c>
      <c r="C26" s="124"/>
      <c r="D26" s="32"/>
      <c r="E26" s="33">
        <f>ROUND(5.77*1.45,1)</f>
        <v>8.4</v>
      </c>
      <c r="F26" s="25">
        <v>1</v>
      </c>
      <c r="G26" s="63">
        <f t="shared" si="1"/>
        <v>8.4</v>
      </c>
      <c r="H26" s="13"/>
      <c r="I26" s="99"/>
    </row>
    <row r="27" spans="1:9" ht="134.25" customHeight="1" thickBot="1">
      <c r="A27" s="68">
        <v>21</v>
      </c>
      <c r="B27" s="24" t="s">
        <v>72</v>
      </c>
      <c r="C27" s="124"/>
      <c r="D27" s="32"/>
      <c r="E27" s="33">
        <f>ROUND(5.77*1.75,1)</f>
        <v>10.1</v>
      </c>
      <c r="F27" s="25">
        <v>19</v>
      </c>
      <c r="G27" s="63">
        <f t="shared" si="1"/>
        <v>191.9</v>
      </c>
      <c r="H27" s="13"/>
      <c r="I27" s="99"/>
    </row>
    <row r="28" spans="1:9" ht="123.75" customHeight="1" thickBot="1">
      <c r="A28" s="68">
        <v>22</v>
      </c>
      <c r="B28" s="24" t="s">
        <v>73</v>
      </c>
      <c r="C28" s="124"/>
      <c r="D28" s="32"/>
      <c r="E28" s="33">
        <f>ROUND(5.77*1.75,1)</f>
        <v>10.1</v>
      </c>
      <c r="F28" s="25">
        <v>19</v>
      </c>
      <c r="G28" s="63">
        <f t="shared" si="1"/>
        <v>191.9</v>
      </c>
      <c r="H28" s="13"/>
      <c r="I28" s="99"/>
    </row>
    <row r="29" spans="1:9" ht="126.75" customHeight="1" thickBot="1">
      <c r="A29" s="68">
        <v>23</v>
      </c>
      <c r="B29" s="24" t="s">
        <v>74</v>
      </c>
      <c r="C29" s="124"/>
      <c r="D29" s="32"/>
      <c r="E29" s="33">
        <f>ROUND(5.77*1.75,1)</f>
        <v>10.1</v>
      </c>
      <c r="F29" s="25">
        <v>19</v>
      </c>
      <c r="G29" s="63">
        <f t="shared" si="1"/>
        <v>191.9</v>
      </c>
      <c r="H29" s="13"/>
      <c r="I29" s="99"/>
    </row>
    <row r="30" spans="1:9" ht="125.25" customHeight="1" thickBot="1">
      <c r="A30" s="68">
        <v>24</v>
      </c>
      <c r="B30" s="24" t="s">
        <v>75</v>
      </c>
      <c r="C30" s="125"/>
      <c r="D30" s="32"/>
      <c r="E30" s="33">
        <f>ROUND(5.77*1.75,1)</f>
        <v>10.1</v>
      </c>
      <c r="F30" s="25">
        <v>19</v>
      </c>
      <c r="G30" s="63">
        <f t="shared" si="1"/>
        <v>191.9</v>
      </c>
      <c r="H30" s="13"/>
      <c r="I30" s="100"/>
    </row>
    <row r="31" spans="1:9" ht="16.5" thickBot="1">
      <c r="A31" s="68"/>
      <c r="B31" s="104" t="s">
        <v>3</v>
      </c>
      <c r="C31" s="105"/>
      <c r="D31" s="105"/>
      <c r="E31" s="105"/>
      <c r="F31" s="105"/>
      <c r="G31" s="105"/>
      <c r="H31" s="106"/>
      <c r="I31" s="107"/>
    </row>
    <row r="32" spans="1:9" ht="45.75" thickBot="1">
      <c r="A32" s="68">
        <v>25</v>
      </c>
      <c r="B32" s="34" t="s">
        <v>39</v>
      </c>
      <c r="C32" s="34"/>
      <c r="D32" s="35">
        <v>721</v>
      </c>
      <c r="E32" s="35"/>
      <c r="F32" s="35"/>
      <c r="G32" s="35"/>
      <c r="H32" s="58"/>
      <c r="I32" s="94" t="s">
        <v>38</v>
      </c>
    </row>
    <row r="33" spans="1:9" ht="45.75" thickBot="1">
      <c r="A33" s="69">
        <v>26</v>
      </c>
      <c r="B33" s="29" t="s">
        <v>40</v>
      </c>
      <c r="C33" s="29"/>
      <c r="D33" s="58">
        <v>224</v>
      </c>
      <c r="E33" s="58"/>
      <c r="F33" s="58"/>
      <c r="G33" s="58"/>
      <c r="H33" s="48"/>
      <c r="I33" s="95"/>
    </row>
    <row r="34" spans="1:9" ht="81" customHeight="1" thickBot="1">
      <c r="A34" s="68">
        <v>27</v>
      </c>
      <c r="B34" s="34" t="s">
        <v>80</v>
      </c>
      <c r="C34" s="76"/>
      <c r="D34" s="35">
        <v>61</v>
      </c>
      <c r="E34" s="77"/>
      <c r="F34" s="52"/>
      <c r="G34" s="77"/>
      <c r="H34" s="52"/>
      <c r="I34" s="78"/>
    </row>
    <row r="35" ht="15">
      <c r="B35" s="79"/>
    </row>
    <row r="36" ht="15">
      <c r="B36" s="79"/>
    </row>
    <row r="37" spans="2:9" ht="15.75">
      <c r="B37" s="38" t="s">
        <v>41</v>
      </c>
      <c r="C37" s="37"/>
      <c r="D37" s="37"/>
      <c r="E37" s="37"/>
      <c r="F37" s="37"/>
      <c r="G37" s="37"/>
      <c r="H37" s="37"/>
      <c r="I37" s="37"/>
    </row>
    <row r="38" spans="2:9" ht="15.75">
      <c r="B38" s="36" t="s">
        <v>42</v>
      </c>
      <c r="C38" s="37"/>
      <c r="D38" s="37"/>
      <c r="E38" s="37"/>
      <c r="F38" s="37"/>
      <c r="G38" s="37"/>
      <c r="H38" s="37"/>
      <c r="I38" s="37"/>
    </row>
    <row r="39" spans="2:9" ht="15" customHeight="1">
      <c r="B39" s="96" t="s">
        <v>45</v>
      </c>
      <c r="C39" s="96"/>
      <c r="D39" s="96"/>
      <c r="E39" s="96"/>
      <c r="F39" s="96"/>
      <c r="G39" s="96"/>
      <c r="H39" s="96"/>
      <c r="I39" s="96"/>
    </row>
    <row r="40" spans="2:9" ht="15.75">
      <c r="B40" s="96" t="s">
        <v>43</v>
      </c>
      <c r="C40" s="96"/>
      <c r="D40" s="96"/>
      <c r="E40" s="96"/>
      <c r="F40" s="96"/>
      <c r="G40" s="96"/>
      <c r="H40" s="96"/>
      <c r="I40" s="96"/>
    </row>
    <row r="41" spans="2:9" ht="15.75">
      <c r="B41" s="96" t="s">
        <v>44</v>
      </c>
      <c r="C41" s="96"/>
      <c r="D41" s="96"/>
      <c r="E41" s="96"/>
      <c r="F41" s="96"/>
      <c r="G41" s="96"/>
      <c r="H41" s="96"/>
      <c r="I41" s="96"/>
    </row>
    <row r="42" spans="2:9" ht="15.75" customHeight="1">
      <c r="B42" s="123" t="s">
        <v>82</v>
      </c>
      <c r="C42" s="123"/>
      <c r="D42" s="123"/>
      <c r="E42" s="123"/>
      <c r="F42" s="123"/>
      <c r="G42" s="123"/>
      <c r="H42" s="123"/>
      <c r="I42" s="123"/>
    </row>
    <row r="43" spans="2:9" ht="15.75">
      <c r="B43" s="90" t="s">
        <v>78</v>
      </c>
      <c r="C43" s="90" t="s">
        <v>66</v>
      </c>
      <c r="D43" s="90"/>
      <c r="E43" s="90"/>
      <c r="F43" s="90"/>
      <c r="G43" s="90"/>
      <c r="H43" s="90"/>
      <c r="I43" s="90"/>
    </row>
  </sheetData>
  <sheetProtection/>
  <mergeCells count="24">
    <mergeCell ref="B41:I41"/>
    <mergeCell ref="B42:I42"/>
    <mergeCell ref="B22:I22"/>
    <mergeCell ref="B31:I31"/>
    <mergeCell ref="C23:C30"/>
    <mergeCell ref="B1:I1"/>
    <mergeCell ref="B2:B3"/>
    <mergeCell ref="C2:C3"/>
    <mergeCell ref="D2:G2"/>
    <mergeCell ref="I2:I3"/>
    <mergeCell ref="I10:I14"/>
    <mergeCell ref="C6:C19"/>
    <mergeCell ref="I18:I19"/>
    <mergeCell ref="H2:H3"/>
    <mergeCell ref="B43:I43"/>
    <mergeCell ref="I15:I17"/>
    <mergeCell ref="I32:I33"/>
    <mergeCell ref="B39:I39"/>
    <mergeCell ref="B40:I40"/>
    <mergeCell ref="A2:A3"/>
    <mergeCell ref="I23:I30"/>
    <mergeCell ref="B4:I4"/>
    <mergeCell ref="B20:I20"/>
    <mergeCell ref="I6:I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80" zoomScaleNormal="80" zoomScalePageLayoutView="0" workbookViewId="0" topLeftCell="A7">
      <selection activeCell="L6" sqref="L6"/>
    </sheetView>
  </sheetViews>
  <sheetFormatPr defaultColWidth="9.140625" defaultRowHeight="12.75"/>
  <cols>
    <col min="2" max="2" width="45.8515625" style="0" customWidth="1"/>
    <col min="3" max="3" width="29.8515625" style="0" customWidth="1"/>
    <col min="4" max="4" width="10.28125" style="0" customWidth="1"/>
    <col min="5" max="5" width="11.8515625" style="0" customWidth="1"/>
    <col min="6" max="6" width="11.140625" style="0" customWidth="1"/>
    <col min="7" max="7" width="11.8515625" style="0" customWidth="1"/>
    <col min="8" max="8" width="86.140625" style="0" customWidth="1"/>
    <col min="9" max="9" width="56.57421875" style="0" customWidth="1"/>
  </cols>
  <sheetData>
    <row r="1" spans="1:9" ht="27" customHeight="1" thickBot="1">
      <c r="A1" s="67"/>
      <c r="B1" s="102" t="s">
        <v>83</v>
      </c>
      <c r="C1" s="102"/>
      <c r="D1" s="102"/>
      <c r="E1" s="102"/>
      <c r="F1" s="102"/>
      <c r="G1" s="102"/>
      <c r="H1" s="102"/>
      <c r="I1" s="103"/>
    </row>
    <row r="2" spans="1:9" ht="16.5" thickBot="1">
      <c r="A2" s="138" t="s">
        <v>79</v>
      </c>
      <c r="B2" s="138" t="s">
        <v>10</v>
      </c>
      <c r="C2" s="140" t="s">
        <v>11</v>
      </c>
      <c r="D2" s="142" t="s">
        <v>13</v>
      </c>
      <c r="E2" s="143"/>
      <c r="F2" s="143"/>
      <c r="G2" s="144"/>
      <c r="H2" s="133" t="s">
        <v>76</v>
      </c>
      <c r="I2" s="133" t="s">
        <v>12</v>
      </c>
    </row>
    <row r="3" spans="1:9" ht="16.5" thickBot="1">
      <c r="A3" s="139"/>
      <c r="B3" s="139"/>
      <c r="C3" s="141"/>
      <c r="D3" s="40" t="s">
        <v>2</v>
      </c>
      <c r="E3" s="40" t="s">
        <v>4</v>
      </c>
      <c r="F3" s="40" t="s">
        <v>6</v>
      </c>
      <c r="G3" s="40" t="s">
        <v>5</v>
      </c>
      <c r="H3" s="134"/>
      <c r="I3" s="134"/>
    </row>
    <row r="4" spans="1:9" ht="16.5" thickBot="1">
      <c r="A4" s="52"/>
      <c r="B4" s="105" t="s">
        <v>7</v>
      </c>
      <c r="C4" s="105"/>
      <c r="D4" s="105"/>
      <c r="E4" s="105"/>
      <c r="F4" s="105"/>
      <c r="G4" s="105"/>
      <c r="H4" s="105"/>
      <c r="I4" s="107"/>
    </row>
    <row r="5" spans="1:9" ht="156.75" customHeight="1" thickBot="1">
      <c r="A5" s="68">
        <v>1</v>
      </c>
      <c r="B5" s="51" t="s">
        <v>47</v>
      </c>
      <c r="C5" s="131" t="s">
        <v>46</v>
      </c>
      <c r="D5" s="56"/>
      <c r="E5" s="35">
        <f>ROUND(5.85*1.57,1)</f>
        <v>9.2</v>
      </c>
      <c r="F5" s="55">
        <v>2</v>
      </c>
      <c r="G5" s="35">
        <f aca="true" t="shared" si="0" ref="G5:G13">ROUND(E5*F5,1)</f>
        <v>18.4</v>
      </c>
      <c r="H5" s="52"/>
      <c r="I5" s="135" t="s">
        <v>84</v>
      </c>
    </row>
    <row r="6" spans="1:9" ht="162" customHeight="1" thickBot="1">
      <c r="A6" s="68">
        <v>2</v>
      </c>
      <c r="B6" s="51" t="s">
        <v>48</v>
      </c>
      <c r="C6" s="131"/>
      <c r="D6" s="56"/>
      <c r="E6" s="35">
        <f>ROUND(5.85*1.47,1)</f>
        <v>8.6</v>
      </c>
      <c r="F6" s="55">
        <v>10</v>
      </c>
      <c r="G6" s="35">
        <f t="shared" si="0"/>
        <v>86</v>
      </c>
      <c r="H6" s="52"/>
      <c r="I6" s="136"/>
    </row>
    <row r="7" spans="1:9" ht="162.75" customHeight="1" thickBot="1">
      <c r="A7" s="68">
        <v>3</v>
      </c>
      <c r="B7" s="51" t="s">
        <v>49</v>
      </c>
      <c r="C7" s="131"/>
      <c r="D7" s="56"/>
      <c r="E7" s="35">
        <f>ROUND(5.85*2.77,1)</f>
        <v>16.2</v>
      </c>
      <c r="F7" s="55">
        <v>28</v>
      </c>
      <c r="G7" s="35">
        <f t="shared" si="0"/>
        <v>453.6</v>
      </c>
      <c r="H7" s="52"/>
      <c r="I7" s="136"/>
    </row>
    <row r="8" spans="1:9" ht="150" customHeight="1" thickBot="1">
      <c r="A8" s="68">
        <v>4</v>
      </c>
      <c r="B8" s="51" t="s">
        <v>50</v>
      </c>
      <c r="C8" s="131"/>
      <c r="D8" s="56"/>
      <c r="E8" s="35">
        <f>ROUND(5.34*1.57,1)</f>
        <v>8.4</v>
      </c>
      <c r="F8" s="55">
        <v>1</v>
      </c>
      <c r="G8" s="35">
        <f t="shared" si="0"/>
        <v>8.4</v>
      </c>
      <c r="H8" s="52"/>
      <c r="I8" s="136"/>
    </row>
    <row r="9" spans="1:9" ht="167.25" customHeight="1" thickBot="1">
      <c r="A9" s="68">
        <v>5</v>
      </c>
      <c r="B9" s="51" t="s">
        <v>51</v>
      </c>
      <c r="C9" s="131"/>
      <c r="D9" s="56"/>
      <c r="E9" s="35">
        <f>ROUND(5.34*1.47,1)</f>
        <v>7.8</v>
      </c>
      <c r="F9" s="55">
        <v>5</v>
      </c>
      <c r="G9" s="35">
        <f t="shared" si="0"/>
        <v>39</v>
      </c>
      <c r="H9" s="52"/>
      <c r="I9" s="136"/>
    </row>
    <row r="10" spans="1:9" ht="166.5" customHeight="1" thickBot="1">
      <c r="A10" s="68">
        <v>6</v>
      </c>
      <c r="B10" s="51" t="s">
        <v>52</v>
      </c>
      <c r="C10" s="131"/>
      <c r="D10" s="56"/>
      <c r="E10" s="35">
        <f>ROUND(5.34*2.77,1)</f>
        <v>14.8</v>
      </c>
      <c r="F10" s="55">
        <v>14</v>
      </c>
      <c r="G10" s="35">
        <f t="shared" si="0"/>
        <v>207.2</v>
      </c>
      <c r="H10" s="52"/>
      <c r="I10" s="136"/>
    </row>
    <row r="11" spans="1:12" ht="136.5" customHeight="1" thickBot="1">
      <c r="A11" s="68">
        <v>7</v>
      </c>
      <c r="B11" s="51" t="s">
        <v>53</v>
      </c>
      <c r="C11" s="131"/>
      <c r="D11" s="56"/>
      <c r="E11" s="35">
        <f>ROUND(2.84*2.07,1)</f>
        <v>5.9</v>
      </c>
      <c r="F11" s="55">
        <v>5</v>
      </c>
      <c r="G11" s="35">
        <f t="shared" si="0"/>
        <v>29.5</v>
      </c>
      <c r="H11" s="52"/>
      <c r="I11" s="136"/>
      <c r="L11" s="39"/>
    </row>
    <row r="12" spans="1:9" ht="132.75" customHeight="1" thickBot="1">
      <c r="A12" s="68">
        <v>8</v>
      </c>
      <c r="B12" s="51" t="s">
        <v>54</v>
      </c>
      <c r="C12" s="132"/>
      <c r="D12" s="56"/>
      <c r="E12" s="35">
        <f>ROUND(2.84*2.77,1)</f>
        <v>7.9</v>
      </c>
      <c r="F12" s="55">
        <v>14</v>
      </c>
      <c r="G12" s="35">
        <f t="shared" si="0"/>
        <v>110.6</v>
      </c>
      <c r="H12" s="52"/>
      <c r="I12" s="137"/>
    </row>
    <row r="13" spans="1:9" ht="205.5" customHeight="1" thickBot="1">
      <c r="A13" s="68">
        <v>9</v>
      </c>
      <c r="B13" s="51" t="s">
        <v>56</v>
      </c>
      <c r="C13" s="46" t="s">
        <v>55</v>
      </c>
      <c r="D13" s="53"/>
      <c r="E13" s="54">
        <f>ROUND(2.86*2.7,1)</f>
        <v>7.7</v>
      </c>
      <c r="F13" s="54">
        <v>1</v>
      </c>
      <c r="G13" s="54">
        <f t="shared" si="0"/>
        <v>7.7</v>
      </c>
      <c r="H13" s="50"/>
      <c r="I13" s="51" t="s">
        <v>57</v>
      </c>
    </row>
    <row r="14" spans="1:9" ht="16.5" thickBot="1">
      <c r="A14" s="68"/>
      <c r="B14" s="105" t="s">
        <v>3</v>
      </c>
      <c r="C14" s="105"/>
      <c r="D14" s="105"/>
      <c r="E14" s="105"/>
      <c r="F14" s="105"/>
      <c r="G14" s="105"/>
      <c r="H14" s="105"/>
      <c r="I14" s="107"/>
    </row>
    <row r="15" spans="1:9" ht="45.75" customHeight="1" thickBot="1">
      <c r="A15" s="68">
        <v>10</v>
      </c>
      <c r="B15" s="64" t="s">
        <v>64</v>
      </c>
      <c r="C15" s="47"/>
      <c r="D15" s="48">
        <v>360</v>
      </c>
      <c r="E15" s="49"/>
      <c r="F15" s="49"/>
      <c r="G15" s="49"/>
      <c r="H15" s="50"/>
      <c r="I15" s="34" t="s">
        <v>63</v>
      </c>
    </row>
    <row r="16" spans="1:9" ht="16.5" thickBot="1">
      <c r="A16" s="68"/>
      <c r="B16" s="129" t="s">
        <v>58</v>
      </c>
      <c r="C16" s="129"/>
      <c r="D16" s="129"/>
      <c r="E16" s="129"/>
      <c r="F16" s="129"/>
      <c r="G16" s="129"/>
      <c r="H16" s="129"/>
      <c r="I16" s="130"/>
    </row>
    <row r="17" spans="1:9" ht="57.75" customHeight="1" thickBot="1">
      <c r="A17" s="68">
        <v>11</v>
      </c>
      <c r="B17" s="65" t="s">
        <v>59</v>
      </c>
      <c r="C17" s="41"/>
      <c r="D17" s="42">
        <v>806</v>
      </c>
      <c r="E17" s="43"/>
      <c r="F17" s="44"/>
      <c r="G17" s="43"/>
      <c r="H17" s="45"/>
      <c r="I17" s="51" t="s">
        <v>61</v>
      </c>
    </row>
    <row r="18" spans="1:9" ht="50.25" customHeight="1" thickBot="1">
      <c r="A18" s="69">
        <v>12</v>
      </c>
      <c r="B18" s="80" t="s">
        <v>60</v>
      </c>
      <c r="C18" s="81"/>
      <c r="D18" s="82">
        <v>960</v>
      </c>
      <c r="E18" s="83"/>
      <c r="F18" s="84"/>
      <c r="G18" s="83"/>
      <c r="H18" s="85"/>
      <c r="I18" s="66" t="s">
        <v>62</v>
      </c>
    </row>
    <row r="19" spans="1:9" ht="64.5" customHeight="1" thickBot="1">
      <c r="A19" s="86">
        <v>13</v>
      </c>
      <c r="B19" s="34" t="s">
        <v>81</v>
      </c>
      <c r="C19" s="89"/>
      <c r="D19" s="35">
        <v>390</v>
      </c>
      <c r="E19" s="87"/>
      <c r="F19" s="88"/>
      <c r="G19" s="87"/>
      <c r="H19" s="77"/>
      <c r="I19" s="51"/>
    </row>
    <row r="20" spans="2:9" ht="15.75" customHeight="1">
      <c r="B20" s="126"/>
      <c r="C20" s="127"/>
      <c r="D20" s="127"/>
      <c r="E20" s="127"/>
      <c r="F20" s="127"/>
      <c r="G20" s="127"/>
      <c r="H20" s="127"/>
      <c r="I20" s="128"/>
    </row>
    <row r="21" spans="2:9" ht="15.75">
      <c r="B21" s="38" t="s">
        <v>41</v>
      </c>
      <c r="C21" s="37"/>
      <c r="D21" s="37"/>
      <c r="E21" s="37"/>
      <c r="F21" s="37"/>
      <c r="G21" s="37"/>
      <c r="I21" s="37"/>
    </row>
    <row r="22" spans="2:9" ht="15.75">
      <c r="B22" s="36" t="s">
        <v>65</v>
      </c>
      <c r="C22" s="37"/>
      <c r="D22" s="37"/>
      <c r="E22" s="37"/>
      <c r="F22" s="37"/>
      <c r="G22" s="37"/>
      <c r="I22" s="37"/>
    </row>
    <row r="23" spans="2:9" ht="16.5" customHeight="1">
      <c r="B23" s="96" t="s">
        <v>45</v>
      </c>
      <c r="C23" s="96"/>
      <c r="D23" s="96"/>
      <c r="E23" s="96"/>
      <c r="F23" s="96"/>
      <c r="G23" s="96"/>
      <c r="H23" s="96"/>
      <c r="I23" s="96"/>
    </row>
    <row r="24" spans="2:9" ht="15.75">
      <c r="B24" s="96" t="s">
        <v>43</v>
      </c>
      <c r="C24" s="96"/>
      <c r="D24" s="96"/>
      <c r="E24" s="96"/>
      <c r="F24" s="96"/>
      <c r="G24" s="96"/>
      <c r="H24" s="96"/>
      <c r="I24" s="96"/>
    </row>
    <row r="25" spans="2:9" ht="15.75">
      <c r="B25" s="96" t="s">
        <v>44</v>
      </c>
      <c r="C25" s="96"/>
      <c r="D25" s="96"/>
      <c r="E25" s="96"/>
      <c r="F25" s="96"/>
      <c r="G25" s="96"/>
      <c r="H25" s="96"/>
      <c r="I25" s="96"/>
    </row>
    <row r="26" spans="2:9" ht="15.75" customHeight="1">
      <c r="B26" s="123" t="s">
        <v>77</v>
      </c>
      <c r="C26" s="123"/>
      <c r="D26" s="123"/>
      <c r="E26" s="123"/>
      <c r="F26" s="123"/>
      <c r="G26" s="123"/>
      <c r="H26" s="123"/>
      <c r="I26" s="123"/>
    </row>
    <row r="27" spans="2:9" ht="15.75">
      <c r="B27" s="90" t="s">
        <v>78</v>
      </c>
      <c r="C27" s="90" t="s">
        <v>66</v>
      </c>
      <c r="D27" s="90"/>
      <c r="E27" s="90"/>
      <c r="F27" s="90"/>
      <c r="G27" s="90"/>
      <c r="H27" s="90"/>
      <c r="I27" s="90"/>
    </row>
  </sheetData>
  <sheetProtection/>
  <mergeCells count="18">
    <mergeCell ref="A2:A3"/>
    <mergeCell ref="B1:I1"/>
    <mergeCell ref="B2:B3"/>
    <mergeCell ref="C2:C3"/>
    <mergeCell ref="D2:G2"/>
    <mergeCell ref="I2:I3"/>
    <mergeCell ref="C5:C12"/>
    <mergeCell ref="H2:H3"/>
    <mergeCell ref="B4:I4"/>
    <mergeCell ref="B23:I23"/>
    <mergeCell ref="B24:I24"/>
    <mergeCell ref="I5:I12"/>
    <mergeCell ref="B27:I27"/>
    <mergeCell ref="B25:I25"/>
    <mergeCell ref="B26:I26"/>
    <mergeCell ref="B20:I20"/>
    <mergeCell ref="B14:I14"/>
    <mergeCell ref="B16:I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Ермолаева Ольга Александровна</cp:lastModifiedBy>
  <cp:lastPrinted>2017-10-03T13:51:18Z</cp:lastPrinted>
  <dcterms:created xsi:type="dcterms:W3CDTF">1996-10-08T23:32:33Z</dcterms:created>
  <dcterms:modified xsi:type="dcterms:W3CDTF">2023-12-21T11:54:27Z</dcterms:modified>
  <cp:category/>
  <cp:version/>
  <cp:contentType/>
  <cp:contentStatus/>
</cp:coreProperties>
</file>